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nfi-ts-mgmt.nfi.local\redirected$\rbarry\Desktop\Crab Documents\"/>
    </mc:Choice>
  </mc:AlternateContent>
  <bookViews>
    <workbookView xWindow="0" yWindow="0" windowWidth="20460" windowHeight="8385" tabRatio="845" activeTab="1"/>
  </bookViews>
  <sheets>
    <sheet name="BMT Template" sheetId="5" r:id="rId1"/>
    <sheet name="BMT Dashboard" sheetId="6" r:id="rId2"/>
  </sheets>
  <definedNames>
    <definedName name="Expected">'BMT Template'!$H$3:$T$33</definedName>
    <definedName name="_xlnm.Print_Area" localSheetId="1">'BMT Dashboard'!$B$1:$H$142</definedName>
    <definedName name="_xlnm.Print_Area" localSheetId="0">'BMT Template'!$B$1:$AM$37</definedName>
    <definedName name="ValidDepts">'BMT Template'!$AT$5:$AT$8</definedName>
    <definedName name="ValidScoringLevels">'BMT Template'!$AT$6:$AT$8</definedName>
    <definedName name="Year1Range">'BMT Template'!$F$3:$F$33</definedName>
    <definedName name="Year2Range">'BMT Template'!$X$3:$X$33</definedName>
    <definedName name="Year3Range">'BMT Template'!$AB$3:$AB$33</definedName>
    <definedName name="Year4Range">'BMT Template'!$AF$3:$AF$33</definedName>
    <definedName name="Year5Range">'BMT Template'!$AJ$3:$AJ$33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5" i="5" l="1"/>
  <c r="G7" i="5"/>
  <c r="J7" i="5"/>
  <c r="N7" i="5"/>
  <c r="R7" i="5"/>
  <c r="N3" i="5"/>
  <c r="N4" i="5"/>
  <c r="N5" i="5"/>
  <c r="N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AA19" i="5"/>
  <c r="AA28" i="5"/>
  <c r="AE20" i="5"/>
  <c r="AI6" i="5"/>
  <c r="AI8" i="5"/>
  <c r="AI10" i="5"/>
  <c r="AI12" i="5"/>
  <c r="AI18" i="5"/>
  <c r="AI19" i="5"/>
  <c r="AI20" i="5"/>
  <c r="AI21" i="5"/>
  <c r="AI22" i="5"/>
  <c r="AI23" i="5"/>
  <c r="AI24" i="5"/>
  <c r="AI25" i="5"/>
  <c r="AI26" i="5"/>
  <c r="AI27" i="5"/>
  <c r="AI29" i="5"/>
  <c r="AI30" i="5"/>
  <c r="AI31" i="5"/>
  <c r="AI32" i="5"/>
  <c r="AI33" i="5"/>
  <c r="AM6" i="5"/>
  <c r="AM10" i="5"/>
  <c r="AM11" i="5"/>
  <c r="AM12" i="5"/>
  <c r="AM13" i="5"/>
  <c r="AM14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J5" i="5"/>
  <c r="R5" i="5"/>
  <c r="J6" i="5"/>
  <c r="R6" i="5"/>
  <c r="J8" i="5"/>
  <c r="R8" i="5"/>
  <c r="J9" i="5"/>
  <c r="R9" i="5"/>
  <c r="J10" i="5"/>
  <c r="R10" i="5"/>
  <c r="J11" i="5"/>
  <c r="R11" i="5"/>
  <c r="J12" i="5"/>
  <c r="R12" i="5"/>
  <c r="J13" i="5"/>
  <c r="R13" i="5"/>
  <c r="J14" i="5"/>
  <c r="R14" i="5"/>
  <c r="J15" i="5"/>
  <c r="R15" i="5"/>
  <c r="J16" i="5"/>
  <c r="R16" i="5"/>
  <c r="J17" i="5"/>
  <c r="R17" i="5"/>
  <c r="J18" i="5"/>
  <c r="R18" i="5"/>
  <c r="J19" i="5"/>
  <c r="R19" i="5"/>
  <c r="J20" i="5"/>
  <c r="R20" i="5"/>
  <c r="J21" i="5"/>
  <c r="R21" i="5"/>
  <c r="J22" i="5"/>
  <c r="R22" i="5"/>
  <c r="J23" i="5"/>
  <c r="K23" i="5" s="1"/>
  <c r="R23" i="5"/>
  <c r="J24" i="5"/>
  <c r="R24" i="5"/>
  <c r="J25" i="5"/>
  <c r="R25" i="5"/>
  <c r="J26" i="5"/>
  <c r="R26" i="5"/>
  <c r="J27" i="5"/>
  <c r="R27" i="5"/>
  <c r="J28" i="5"/>
  <c r="R28" i="5"/>
  <c r="J29" i="5"/>
  <c r="R29" i="5"/>
  <c r="J30" i="5"/>
  <c r="R30" i="5"/>
  <c r="J31" i="5"/>
  <c r="R31" i="5"/>
  <c r="J32" i="5"/>
  <c r="R32" i="5"/>
  <c r="J33" i="5"/>
  <c r="R33" i="5"/>
  <c r="G3" i="5"/>
  <c r="G4" i="5"/>
  <c r="G5" i="5"/>
  <c r="I5" i="5" s="1"/>
  <c r="G6" i="5"/>
  <c r="G8" i="5"/>
  <c r="G9" i="5"/>
  <c r="G10" i="5"/>
  <c r="G11" i="5"/>
  <c r="G12" i="5"/>
  <c r="G13" i="5"/>
  <c r="G14" i="5"/>
  <c r="G15" i="5"/>
  <c r="I15" i="5" s="1"/>
  <c r="G16" i="5"/>
  <c r="G17" i="5"/>
  <c r="G18" i="5"/>
  <c r="G19" i="5"/>
  <c r="G20" i="5"/>
  <c r="G21" i="5"/>
  <c r="G22" i="5"/>
  <c r="G23" i="5"/>
  <c r="G24" i="5"/>
  <c r="G25" i="5"/>
  <c r="G26" i="5"/>
  <c r="G27" i="5"/>
  <c r="I27" i="5" s="1"/>
  <c r="G28" i="5"/>
  <c r="I28" i="5"/>
  <c r="G29" i="5"/>
  <c r="G30" i="5"/>
  <c r="G31" i="5"/>
  <c r="G32" i="5"/>
  <c r="G33" i="5"/>
  <c r="Y11" i="5"/>
  <c r="AA11" i="5" s="1"/>
  <c r="Y3" i="5"/>
  <c r="AA3" i="5" s="1"/>
  <c r="Y20" i="5"/>
  <c r="AA20" i="5" s="1"/>
  <c r="AK3" i="5"/>
  <c r="Y13" i="5"/>
  <c r="AA13" i="5" s="1"/>
  <c r="Y28" i="5"/>
  <c r="Y27" i="5"/>
  <c r="AA27" i="5" s="1"/>
  <c r="Y21" i="5"/>
  <c r="AA21" i="5" s="1"/>
  <c r="Y8" i="5"/>
  <c r="Y12" i="5"/>
  <c r="AA12" i="5" s="1"/>
  <c r="Y30" i="5"/>
  <c r="AA30" i="5" s="1"/>
  <c r="Y25" i="5"/>
  <c r="AA25" i="5" s="1"/>
  <c r="Y26" i="5"/>
  <c r="AA26" i="5" s="1"/>
  <c r="Y29" i="5"/>
  <c r="AA29" i="5" s="1"/>
  <c r="Y31" i="5"/>
  <c r="AA31" i="5" s="1"/>
  <c r="Y32" i="5"/>
  <c r="AA32" i="5" s="1"/>
  <c r="Y33" i="5"/>
  <c r="AA33" i="5" s="1"/>
  <c r="Y10" i="5"/>
  <c r="Y14" i="5"/>
  <c r="AA14" i="5" s="1"/>
  <c r="Y15" i="5"/>
  <c r="AA15" i="5" s="1"/>
  <c r="Y16" i="5"/>
  <c r="AA16" i="5" s="1"/>
  <c r="Y17" i="5"/>
  <c r="AA17" i="5" s="1"/>
  <c r="Y18" i="5"/>
  <c r="AA18" i="5" s="1"/>
  <c r="Y19" i="5"/>
  <c r="Y22" i="5"/>
  <c r="AA22" i="5" s="1"/>
  <c r="Y23" i="5"/>
  <c r="AA23" i="5" s="1"/>
  <c r="Y24" i="5"/>
  <c r="AA24" i="5" s="1"/>
  <c r="Y4" i="5"/>
  <c r="AA4" i="5" s="1"/>
  <c r="Y5" i="5"/>
  <c r="Y6" i="5"/>
  <c r="Y7" i="5"/>
  <c r="Y9" i="5"/>
  <c r="AA9" i="5" s="1"/>
  <c r="AK25" i="5"/>
  <c r="AK26" i="5"/>
  <c r="AK27" i="5"/>
  <c r="AK28" i="5"/>
  <c r="AK29" i="5"/>
  <c r="AK30" i="5"/>
  <c r="AK31" i="5"/>
  <c r="AK32" i="5"/>
  <c r="AK33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4" i="5"/>
  <c r="AK5" i="5"/>
  <c r="AK6" i="5"/>
  <c r="AK7" i="5"/>
  <c r="AK8" i="5"/>
  <c r="AM8" i="5"/>
  <c r="AK9" i="5"/>
  <c r="AM9" i="5" s="1"/>
  <c r="AG25" i="5"/>
  <c r="AG26" i="5"/>
  <c r="AG27" i="5"/>
  <c r="AG28" i="5"/>
  <c r="AI28" i="5"/>
  <c r="AG29" i="5"/>
  <c r="AG30" i="5"/>
  <c r="AG31" i="5"/>
  <c r="AG32" i="5"/>
  <c r="AG33" i="5"/>
  <c r="AG10" i="5"/>
  <c r="AG11" i="5"/>
  <c r="AG12" i="5"/>
  <c r="AG13" i="5"/>
  <c r="AI13" i="5"/>
  <c r="AG14" i="5"/>
  <c r="AG15" i="5"/>
  <c r="AG16" i="5"/>
  <c r="AI16" i="5"/>
  <c r="AG17" i="5"/>
  <c r="AI17" i="5"/>
  <c r="AG18" i="5"/>
  <c r="AG19" i="5"/>
  <c r="AG20" i="5"/>
  <c r="AG21" i="5"/>
  <c r="AG22" i="5"/>
  <c r="AG23" i="5"/>
  <c r="AG24" i="5"/>
  <c r="AG3" i="5"/>
  <c r="AG4" i="5"/>
  <c r="AG5" i="5"/>
  <c r="AG6" i="5"/>
  <c r="AG7" i="5"/>
  <c r="AG8" i="5"/>
  <c r="AG9" i="5"/>
  <c r="AC25" i="5"/>
  <c r="AE25" i="5" s="1"/>
  <c r="AC26" i="5"/>
  <c r="AE26" i="5" s="1"/>
  <c r="AC27" i="5"/>
  <c r="AE27" i="5" s="1"/>
  <c r="AC28" i="5"/>
  <c r="AC29" i="5"/>
  <c r="AE29" i="5" s="1"/>
  <c r="AC30" i="5"/>
  <c r="AE30" i="5" s="1"/>
  <c r="AC31" i="5"/>
  <c r="AE31" i="5" s="1"/>
  <c r="AC32" i="5"/>
  <c r="AE32" i="5" s="1"/>
  <c r="AC33" i="5"/>
  <c r="AE33" i="5" s="1"/>
  <c r="AC10" i="5"/>
  <c r="AC11" i="5"/>
  <c r="AC12" i="5"/>
  <c r="AC13" i="5"/>
  <c r="AE13" i="5" s="1"/>
  <c r="AC14" i="5"/>
  <c r="AE14" i="5" s="1"/>
  <c r="AC15" i="5"/>
  <c r="AC16" i="5"/>
  <c r="AC17" i="5"/>
  <c r="AC18" i="5"/>
  <c r="AC19" i="5"/>
  <c r="AE19" i="5" s="1"/>
  <c r="AC20" i="5"/>
  <c r="AC21" i="5"/>
  <c r="AE21" i="5" s="1"/>
  <c r="AC22" i="5"/>
  <c r="AC23" i="5"/>
  <c r="AE23" i="5" s="1"/>
  <c r="AC24" i="5"/>
  <c r="AE24" i="5" s="1"/>
  <c r="AC3" i="5"/>
  <c r="AC4" i="5"/>
  <c r="AC5" i="5"/>
  <c r="AC6" i="5"/>
  <c r="AC7" i="5"/>
  <c r="AC8" i="5"/>
  <c r="AC9" i="5"/>
  <c r="AE9" i="5" s="1"/>
  <c r="J3" i="5"/>
  <c r="V7" i="5"/>
  <c r="V3" i="5"/>
  <c r="V11" i="5"/>
  <c r="V26" i="5"/>
  <c r="V4" i="5"/>
  <c r="V5" i="5"/>
  <c r="V6" i="5"/>
  <c r="V8" i="5"/>
  <c r="V9" i="5"/>
  <c r="V10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7" i="5"/>
  <c r="V28" i="5"/>
  <c r="V29" i="5"/>
  <c r="V30" i="5"/>
  <c r="V31" i="5"/>
  <c r="V32" i="5"/>
  <c r="V33" i="5"/>
  <c r="R4" i="5"/>
  <c r="R3" i="5"/>
  <c r="J4" i="5"/>
  <c r="AJ43" i="5"/>
  <c r="AJ36" i="5" s="1"/>
  <c r="AF43" i="5"/>
  <c r="AF36" i="5" s="1"/>
  <c r="AB43" i="5"/>
  <c r="AB36" i="5" s="1"/>
  <c r="X43" i="5"/>
  <c r="X36" i="5" s="1"/>
  <c r="AJ42" i="5"/>
  <c r="AJ35" i="5" s="1"/>
  <c r="AF42" i="5"/>
  <c r="AF35" i="5" s="1"/>
  <c r="AB42" i="5"/>
  <c r="AB35" i="5" s="1"/>
  <c r="X42" i="5"/>
  <c r="X35" i="5" s="1"/>
  <c r="AJ41" i="5"/>
  <c r="AJ34" i="5" s="1"/>
  <c r="AF41" i="5"/>
  <c r="AF34" i="5" s="1"/>
  <c r="AB41" i="5"/>
  <c r="AB34" i="5" s="1"/>
  <c r="X41" i="5"/>
  <c r="X34" i="5" s="1"/>
  <c r="B20" i="6"/>
  <c r="B21" i="6"/>
  <c r="B22" i="6"/>
  <c r="AR61" i="5"/>
  <c r="H56" i="6" s="1"/>
  <c r="AR60" i="5"/>
  <c r="G56" i="6" s="1"/>
  <c r="AQ61" i="5"/>
  <c r="H54" i="6" s="1"/>
  <c r="M28" i="5"/>
  <c r="Z28" i="5"/>
  <c r="AE22" i="5"/>
  <c r="AI15" i="5"/>
  <c r="AE15" i="5"/>
  <c r="K28" i="5"/>
  <c r="O28" i="5" s="1"/>
  <c r="S28" i="5" s="1"/>
  <c r="W28" i="5" s="1"/>
  <c r="AI7" i="5"/>
  <c r="AE8" i="5"/>
  <c r="Q28" i="5"/>
  <c r="AH28" i="5" s="1"/>
  <c r="AD28" i="5"/>
  <c r="AE28" i="5"/>
  <c r="AI5" i="5"/>
  <c r="AA6" i="5"/>
  <c r="AI4" i="5"/>
  <c r="AM5" i="5"/>
  <c r="AM4" i="5"/>
  <c r="U28" i="5"/>
  <c r="AL28" i="5" s="1"/>
  <c r="AM3" i="5"/>
  <c r="AI3" i="5"/>
  <c r="I33" i="5" l="1"/>
  <c r="K33" i="5"/>
  <c r="O33" i="5" s="1"/>
  <c r="S33" i="5" s="1"/>
  <c r="W33" i="5" s="1"/>
  <c r="I32" i="5"/>
  <c r="M32" i="5" s="1"/>
  <c r="K32" i="5"/>
  <c r="O32" i="5" s="1"/>
  <c r="S32" i="5" s="1"/>
  <c r="W32" i="5" s="1"/>
  <c r="I31" i="5"/>
  <c r="K31" i="5"/>
  <c r="O31" i="5" s="1"/>
  <c r="S31" i="5" s="1"/>
  <c r="W31" i="5" s="1"/>
  <c r="I30" i="5"/>
  <c r="K30" i="5"/>
  <c r="O30" i="5" s="1"/>
  <c r="S30" i="5" s="1"/>
  <c r="W30" i="5" s="1"/>
  <c r="I29" i="5"/>
  <c r="K29" i="5"/>
  <c r="O29" i="5" s="1"/>
  <c r="S29" i="5" s="1"/>
  <c r="W29" i="5" s="1"/>
  <c r="K27" i="5"/>
  <c r="O27" i="5" s="1"/>
  <c r="S27" i="5" s="1"/>
  <c r="W27" i="5" s="1"/>
  <c r="I26" i="5"/>
  <c r="K26" i="5"/>
  <c r="O26" i="5" s="1"/>
  <c r="S26" i="5" s="1"/>
  <c r="W26" i="5" s="1"/>
  <c r="AR59" i="5"/>
  <c r="F56" i="6" s="1"/>
  <c r="AR58" i="5"/>
  <c r="E56" i="6" s="1"/>
  <c r="I25" i="5"/>
  <c r="AR57" i="5"/>
  <c r="D56" i="6" s="1"/>
  <c r="Z25" i="5"/>
  <c r="M25" i="5"/>
  <c r="K25" i="5"/>
  <c r="I24" i="5"/>
  <c r="K24" i="5"/>
  <c r="O24" i="5" s="1"/>
  <c r="S24" i="5" s="1"/>
  <c r="W24" i="5" s="1"/>
  <c r="O23" i="5"/>
  <c r="S23" i="5" s="1"/>
  <c r="W23" i="5" s="1"/>
  <c r="I23" i="5"/>
  <c r="I22" i="5"/>
  <c r="K22" i="5"/>
  <c r="O22" i="5" s="1"/>
  <c r="S22" i="5" s="1"/>
  <c r="W22" i="5" s="1"/>
  <c r="I18" i="5"/>
  <c r="M18" i="5" s="1"/>
  <c r="K17" i="5"/>
  <c r="O17" i="5" s="1"/>
  <c r="S17" i="5" s="1"/>
  <c r="W17" i="5" s="1"/>
  <c r="I16" i="5"/>
  <c r="K16" i="5"/>
  <c r="O16" i="5" s="1"/>
  <c r="S16" i="5" s="1"/>
  <c r="W16" i="5" s="1"/>
  <c r="I14" i="5"/>
  <c r="M14" i="5" s="1"/>
  <c r="I13" i="5"/>
  <c r="K15" i="5"/>
  <c r="O15" i="5" s="1"/>
  <c r="S15" i="5" s="1"/>
  <c r="W15" i="5" s="1"/>
  <c r="K13" i="5"/>
  <c r="O13" i="5" s="1"/>
  <c r="S13" i="5" s="1"/>
  <c r="W13" i="5" s="1"/>
  <c r="AQ59" i="5"/>
  <c r="F54" i="6" s="1"/>
  <c r="AQ58" i="5"/>
  <c r="E54" i="6" s="1"/>
  <c r="AA10" i="5"/>
  <c r="K10" i="5"/>
  <c r="O10" i="5" s="1"/>
  <c r="S10" i="5" s="1"/>
  <c r="W10" i="5" s="1"/>
  <c r="I11" i="5"/>
  <c r="I12" i="5"/>
  <c r="K12" i="5"/>
  <c r="O12" i="5" s="1"/>
  <c r="S12" i="5" s="1"/>
  <c r="W12" i="5" s="1"/>
  <c r="I10" i="5"/>
  <c r="Z10" i="5" s="1"/>
  <c r="K7" i="5"/>
  <c r="O7" i="5" s="1"/>
  <c r="S7" i="5" s="1"/>
  <c r="W7" i="5" s="1"/>
  <c r="K6" i="5"/>
  <c r="O6" i="5" s="1"/>
  <c r="S6" i="5" s="1"/>
  <c r="W6" i="5" s="1"/>
  <c r="I4" i="5"/>
  <c r="I8" i="5"/>
  <c r="I6" i="5"/>
  <c r="M4" i="5"/>
  <c r="AD4" i="5" s="1"/>
  <c r="AE4" i="5" s="1"/>
  <c r="Z4" i="5"/>
  <c r="K4" i="5"/>
  <c r="O4" i="5" s="1"/>
  <c r="S4" i="5" s="1"/>
  <c r="W4" i="5" s="1"/>
  <c r="Z24" i="5"/>
  <c r="M24" i="5"/>
  <c r="M30" i="5"/>
  <c r="Z30" i="5"/>
  <c r="Z26" i="5"/>
  <c r="M26" i="5"/>
  <c r="M22" i="5"/>
  <c r="Z22" i="5"/>
  <c r="Z32" i="5"/>
  <c r="I3" i="5"/>
  <c r="Z3" i="5" s="1"/>
  <c r="AP60" i="5"/>
  <c r="G52" i="6" s="1"/>
  <c r="Z31" i="5"/>
  <c r="M31" i="5"/>
  <c r="Z23" i="5"/>
  <c r="M23" i="5"/>
  <c r="M16" i="5"/>
  <c r="Z16" i="5"/>
  <c r="M33" i="5"/>
  <c r="Z33" i="5"/>
  <c r="Z27" i="5"/>
  <c r="M27" i="5"/>
  <c r="M29" i="5"/>
  <c r="Z29" i="5"/>
  <c r="I19" i="5"/>
  <c r="M19" i="5" s="1"/>
  <c r="Q19" i="5" s="1"/>
  <c r="I7" i="5"/>
  <c r="K5" i="5"/>
  <c r="O5" i="5" s="1"/>
  <c r="S5" i="5" s="1"/>
  <c r="W5" i="5" s="1"/>
  <c r="AP57" i="5"/>
  <c r="D52" i="6" s="1"/>
  <c r="K3" i="5"/>
  <c r="O3" i="5" s="1"/>
  <c r="S3" i="5" s="1"/>
  <c r="Z12" i="5"/>
  <c r="M12" i="5"/>
  <c r="M15" i="5"/>
  <c r="Z15" i="5"/>
  <c r="M5" i="5"/>
  <c r="Z5" i="5"/>
  <c r="AA5" i="5" s="1"/>
  <c r="I9" i="5"/>
  <c r="M9" i="5" s="1"/>
  <c r="AD9" i="5" s="1"/>
  <c r="K20" i="5"/>
  <c r="O20" i="5" s="1"/>
  <c r="S20" i="5" s="1"/>
  <c r="W20" i="5" s="1"/>
  <c r="I21" i="5"/>
  <c r="M21" i="5" s="1"/>
  <c r="K21" i="5"/>
  <c r="O21" i="5" s="1"/>
  <c r="S21" i="5" s="1"/>
  <c r="W21" i="5" s="1"/>
  <c r="I20" i="5"/>
  <c r="K19" i="5"/>
  <c r="Z19" i="5"/>
  <c r="AB44" i="5"/>
  <c r="AB37" i="5" s="1"/>
  <c r="AS59" i="5" s="1"/>
  <c r="F58" i="6" s="1"/>
  <c r="AP59" i="5"/>
  <c r="F52" i="6" s="1"/>
  <c r="X44" i="5"/>
  <c r="X37" i="5" s="1"/>
  <c r="AS58" i="5" s="1"/>
  <c r="E58" i="6" s="1"/>
  <c r="AA7" i="5"/>
  <c r="Z18" i="5"/>
  <c r="K18" i="5"/>
  <c r="O18" i="5" s="1"/>
  <c r="S18" i="5" s="1"/>
  <c r="W18" i="5" s="1"/>
  <c r="I17" i="5"/>
  <c r="F34" i="5"/>
  <c r="F36" i="5"/>
  <c r="F35" i="5"/>
  <c r="F37" i="5"/>
  <c r="AS57" i="5" s="1"/>
  <c r="D58" i="6" s="1"/>
  <c r="Z14" i="5"/>
  <c r="AQ57" i="5"/>
  <c r="D54" i="6" s="1"/>
  <c r="K14" i="5"/>
  <c r="O14" i="5" s="1"/>
  <c r="S14" i="5" s="1"/>
  <c r="W14" i="5" s="1"/>
  <c r="M11" i="5"/>
  <c r="Z11" i="5"/>
  <c r="K11" i="5"/>
  <c r="AF44" i="5"/>
  <c r="AF37" i="5" s="1"/>
  <c r="AS60" i="5" s="1"/>
  <c r="G58" i="6" s="1"/>
  <c r="AQ60" i="5"/>
  <c r="G54" i="6" s="1"/>
  <c r="AP61" i="5"/>
  <c r="H52" i="6" s="1"/>
  <c r="K9" i="5"/>
  <c r="O9" i="5" s="1"/>
  <c r="S9" i="5" s="1"/>
  <c r="W9" i="5" s="1"/>
  <c r="AM7" i="5"/>
  <c r="AJ44" i="5"/>
  <c r="AP58" i="5"/>
  <c r="E52" i="6" s="1"/>
  <c r="Z13" i="5"/>
  <c r="M13" i="5"/>
  <c r="K8" i="5"/>
  <c r="O8" i="5" s="1"/>
  <c r="S8" i="5" s="1"/>
  <c r="W8" i="5" s="1"/>
  <c r="M8" i="5"/>
  <c r="Z8" i="5"/>
  <c r="AA8" i="5" s="1"/>
  <c r="O25" i="5" l="1"/>
  <c r="AR64" i="5"/>
  <c r="E57" i="6" s="1"/>
  <c r="AD25" i="5"/>
  <c r="Q25" i="5"/>
  <c r="M10" i="5"/>
  <c r="Q9" i="5"/>
  <c r="U9" i="5" s="1"/>
  <c r="AL9" i="5" s="1"/>
  <c r="M6" i="5"/>
  <c r="Z6" i="5"/>
  <c r="Q4" i="5"/>
  <c r="U4" i="5" s="1"/>
  <c r="AL4" i="5" s="1"/>
  <c r="M3" i="5"/>
  <c r="Q3" i="5" s="1"/>
  <c r="U3" i="5" s="1"/>
  <c r="AL3" i="5" s="1"/>
  <c r="Q22" i="5"/>
  <c r="AD22" i="5"/>
  <c r="AD30" i="5"/>
  <c r="Q30" i="5"/>
  <c r="AD32" i="5"/>
  <c r="Q32" i="5"/>
  <c r="Q26" i="5"/>
  <c r="AD26" i="5"/>
  <c r="AD24" i="5"/>
  <c r="Q24" i="5"/>
  <c r="AD16" i="5"/>
  <c r="AE16" i="5" s="1"/>
  <c r="Q16" i="5"/>
  <c r="AD29" i="5"/>
  <c r="Q29" i="5"/>
  <c r="Q33" i="5"/>
  <c r="AD33" i="5"/>
  <c r="M7" i="5"/>
  <c r="Z7" i="5"/>
  <c r="AD27" i="5"/>
  <c r="Q27" i="5"/>
  <c r="AD31" i="5"/>
  <c r="Q31" i="5"/>
  <c r="Q23" i="5"/>
  <c r="AD23" i="5"/>
  <c r="Z9" i="5"/>
  <c r="Q5" i="5"/>
  <c r="AD5" i="5"/>
  <c r="AE5" i="5" s="1"/>
  <c r="AD15" i="5"/>
  <c r="Q15" i="5"/>
  <c r="AD12" i="5"/>
  <c r="AE12" i="5" s="1"/>
  <c r="AR12" i="5" s="1"/>
  <c r="H113" i="6" s="1"/>
  <c r="Q12" i="5"/>
  <c r="AP65" i="5"/>
  <c r="F53" i="6" s="1"/>
  <c r="H34" i="5"/>
  <c r="M20" i="5"/>
  <c r="AD20" i="5" s="1"/>
  <c r="Z20" i="5"/>
  <c r="Z21" i="5"/>
  <c r="AD19" i="5"/>
  <c r="AD21" i="5"/>
  <c r="Q21" i="5"/>
  <c r="Q20" i="5"/>
  <c r="O19" i="5"/>
  <c r="U19" i="5"/>
  <c r="AL19" i="5" s="1"/>
  <c r="AH19" i="5"/>
  <c r="AQ30" i="5"/>
  <c r="F131" i="6" s="1"/>
  <c r="AH9" i="5"/>
  <c r="AI9" i="5" s="1"/>
  <c r="AR9" i="5" s="1"/>
  <c r="H110" i="6" s="1"/>
  <c r="Q18" i="5"/>
  <c r="AD18" i="5"/>
  <c r="AE18" i="5" s="1"/>
  <c r="AR18" i="5" s="1"/>
  <c r="H119" i="6" s="1"/>
  <c r="Z17" i="5"/>
  <c r="M17" i="5"/>
  <c r="AP47" i="5"/>
  <c r="Q14" i="5"/>
  <c r="AD14" i="5"/>
  <c r="AQ64" i="5"/>
  <c r="E55" i="6" s="1"/>
  <c r="O11" i="5"/>
  <c r="L36" i="5" s="1"/>
  <c r="Q11" i="5"/>
  <c r="AD11" i="5"/>
  <c r="AE11" i="5" s="1"/>
  <c r="AQ10" i="5"/>
  <c r="F111" i="6" s="1"/>
  <c r="AP13" i="5"/>
  <c r="G114" i="6" s="1"/>
  <c r="AO19" i="5"/>
  <c r="AP50" i="5"/>
  <c r="AO17" i="5"/>
  <c r="AO20" i="5"/>
  <c r="AR29" i="5"/>
  <c r="H130" i="6" s="1"/>
  <c r="AP11" i="5"/>
  <c r="G112" i="6" s="1"/>
  <c r="AP26" i="5"/>
  <c r="G127" i="6" s="1"/>
  <c r="AO18" i="5"/>
  <c r="AP6" i="5"/>
  <c r="G107" i="6" s="1"/>
  <c r="AR26" i="5"/>
  <c r="H127" i="6" s="1"/>
  <c r="AP18" i="5"/>
  <c r="G119" i="6" s="1"/>
  <c r="AR4" i="5"/>
  <c r="H105" i="6" s="1"/>
  <c r="AP3" i="5"/>
  <c r="G104" i="6" s="1"/>
  <c r="AO22" i="5"/>
  <c r="AO21" i="5"/>
  <c r="AP22" i="5"/>
  <c r="G123" i="6" s="1"/>
  <c r="AP16" i="5"/>
  <c r="G117" i="6" s="1"/>
  <c r="AQ11" i="5"/>
  <c r="F112" i="6" s="1"/>
  <c r="AQ13" i="5"/>
  <c r="F114" i="6" s="1"/>
  <c r="AQ3" i="5"/>
  <c r="F104" i="6" s="1"/>
  <c r="AO8" i="5"/>
  <c r="AQ5" i="5"/>
  <c r="F106" i="6" s="1"/>
  <c r="AO14" i="5"/>
  <c r="AO3" i="5"/>
  <c r="AP20" i="5"/>
  <c r="G121" i="6" s="1"/>
  <c r="AO12" i="5"/>
  <c r="AQ27" i="5"/>
  <c r="F128" i="6" s="1"/>
  <c r="AQ9" i="5"/>
  <c r="F110" i="6" s="1"/>
  <c r="AR27" i="5"/>
  <c r="H128" i="6" s="1"/>
  <c r="AQ16" i="5"/>
  <c r="F117" i="6" s="1"/>
  <c r="AR32" i="5"/>
  <c r="H133" i="6" s="1"/>
  <c r="AP49" i="5"/>
  <c r="AO9" i="5"/>
  <c r="AO27" i="5"/>
  <c r="AP12" i="5"/>
  <c r="G113" i="6" s="1"/>
  <c r="AP31" i="5"/>
  <c r="G132" i="6" s="1"/>
  <c r="AP23" i="5"/>
  <c r="G124" i="6" s="1"/>
  <c r="AP8" i="5"/>
  <c r="G109" i="6" s="1"/>
  <c r="AO31" i="5"/>
  <c r="AO16" i="5"/>
  <c r="AQ26" i="5"/>
  <c r="F127" i="6" s="1"/>
  <c r="AO29" i="5"/>
  <c r="AQ22" i="5"/>
  <c r="F123" i="6" s="1"/>
  <c r="AQ14" i="5"/>
  <c r="F115" i="6" s="1"/>
  <c r="AQ19" i="5"/>
  <c r="F120" i="6" s="1"/>
  <c r="AR21" i="5"/>
  <c r="H122" i="6" s="1"/>
  <c r="AR23" i="5"/>
  <c r="H124" i="6" s="1"/>
  <c r="AR25" i="5"/>
  <c r="H126" i="6" s="1"/>
  <c r="AQ15" i="5"/>
  <c r="F116" i="6" s="1"/>
  <c r="AP27" i="5"/>
  <c r="G128" i="6" s="1"/>
  <c r="AP14" i="5"/>
  <c r="G115" i="6" s="1"/>
  <c r="AO7" i="5"/>
  <c r="AP15" i="5"/>
  <c r="G116" i="6" s="1"/>
  <c r="AP10" i="5"/>
  <c r="G111" i="6" s="1"/>
  <c r="AO25" i="5"/>
  <c r="AO35" i="5"/>
  <c r="C21" i="6" s="1"/>
  <c r="AQ12" i="5"/>
  <c r="F113" i="6" s="1"/>
  <c r="AQ28" i="5"/>
  <c r="F129" i="6" s="1"/>
  <c r="AR22" i="5"/>
  <c r="H123" i="6" s="1"/>
  <c r="AO10" i="5"/>
  <c r="AQ18" i="5"/>
  <c r="F119" i="6" s="1"/>
  <c r="AO5" i="5"/>
  <c r="AP24" i="5"/>
  <c r="G125" i="6" s="1"/>
  <c r="AP9" i="5"/>
  <c r="G110" i="6" s="1"/>
  <c r="AO4" i="5"/>
  <c r="AP5" i="5"/>
  <c r="G106" i="6" s="1"/>
  <c r="AO26" i="5"/>
  <c r="AO36" i="5"/>
  <c r="C20" i="6" s="1"/>
  <c r="AO15" i="5"/>
  <c r="AP17" i="5"/>
  <c r="G118" i="6" s="1"/>
  <c r="AP19" i="5"/>
  <c r="G120" i="6" s="1"/>
  <c r="AO11" i="5"/>
  <c r="AP30" i="5"/>
  <c r="G131" i="6" s="1"/>
  <c r="AO23" i="5"/>
  <c r="AO28" i="5"/>
  <c r="AQ29" i="5"/>
  <c r="F130" i="6" s="1"/>
  <c r="AP25" i="5"/>
  <c r="G126" i="6" s="1"/>
  <c r="AQ25" i="5"/>
  <c r="F126" i="6" s="1"/>
  <c r="AQ31" i="5"/>
  <c r="F132" i="6" s="1"/>
  <c r="AO32" i="5"/>
  <c r="AP28" i="5"/>
  <c r="G129" i="6" s="1"/>
  <c r="AR5" i="5"/>
  <c r="H106" i="6" s="1"/>
  <c r="AR30" i="5"/>
  <c r="H131" i="6" s="1"/>
  <c r="AR8" i="5"/>
  <c r="H109" i="6" s="1"/>
  <c r="AR31" i="5"/>
  <c r="H132" i="6" s="1"/>
  <c r="AQ8" i="5"/>
  <c r="F109" i="6" s="1"/>
  <c r="AP7" i="5"/>
  <c r="G108" i="6" s="1"/>
  <c r="AO24" i="5"/>
  <c r="AP29" i="5"/>
  <c r="G130" i="6" s="1"/>
  <c r="AP33" i="5"/>
  <c r="G134" i="6" s="1"/>
  <c r="AR28" i="5"/>
  <c r="H129" i="6" s="1"/>
  <c r="AQ33" i="5"/>
  <c r="F134" i="6" s="1"/>
  <c r="AO6" i="5"/>
  <c r="AR20" i="5"/>
  <c r="H121" i="6" s="1"/>
  <c r="AP21" i="5"/>
  <c r="G122" i="6" s="1"/>
  <c r="AO13" i="5"/>
  <c r="AQ17" i="5"/>
  <c r="F118" i="6" s="1"/>
  <c r="AQ32" i="5"/>
  <c r="F133" i="6" s="1"/>
  <c r="AQ23" i="5"/>
  <c r="F124" i="6" s="1"/>
  <c r="AR13" i="5"/>
  <c r="H114" i="6" s="1"/>
  <c r="AR19" i="5"/>
  <c r="H120" i="6" s="1"/>
  <c r="AQ21" i="5"/>
  <c r="F122" i="6" s="1"/>
  <c r="AR24" i="5"/>
  <c r="H125" i="6" s="1"/>
  <c r="AP32" i="5"/>
  <c r="G133" i="6" s="1"/>
  <c r="AP4" i="5"/>
  <c r="G105" i="6" s="1"/>
  <c r="AR33" i="5"/>
  <c r="H134" i="6" s="1"/>
  <c r="AQ4" i="5"/>
  <c r="F105" i="6" s="1"/>
  <c r="AQ7" i="5"/>
  <c r="F108" i="6" s="1"/>
  <c r="AQ20" i="5"/>
  <c r="F121" i="6" s="1"/>
  <c r="AO30" i="5"/>
  <c r="AR16" i="5"/>
  <c r="H117" i="6" s="1"/>
  <c r="AO38" i="5"/>
  <c r="AQ24" i="5"/>
  <c r="F125" i="6" s="1"/>
  <c r="AO33" i="5"/>
  <c r="AO34" i="5"/>
  <c r="AQ6" i="5"/>
  <c r="F107" i="6" s="1"/>
  <c r="AR15" i="5"/>
  <c r="H116" i="6" s="1"/>
  <c r="AJ37" i="5"/>
  <c r="AS61" i="5" s="1"/>
  <c r="H58" i="6" s="1"/>
  <c r="AP48" i="5"/>
  <c r="AD13" i="5"/>
  <c r="Q13" i="5"/>
  <c r="H36" i="5"/>
  <c r="H35" i="5"/>
  <c r="H37" i="5"/>
  <c r="AP64" i="5"/>
  <c r="E53" i="6" s="1"/>
  <c r="AD8" i="5"/>
  <c r="Q8" i="5"/>
  <c r="AP66" i="5"/>
  <c r="G53" i="6" s="1"/>
  <c r="W3" i="5"/>
  <c r="AH25" i="5" l="1"/>
  <c r="U25" i="5"/>
  <c r="AL25" i="5" s="1"/>
  <c r="S25" i="5"/>
  <c r="AR65" i="5"/>
  <c r="F57" i="6" s="1"/>
  <c r="Q10" i="5"/>
  <c r="AD10" i="5"/>
  <c r="AE10" i="5" s="1"/>
  <c r="AR10" i="5" s="1"/>
  <c r="H111" i="6" s="1"/>
  <c r="AH4" i="5"/>
  <c r="AH3" i="5"/>
  <c r="AD6" i="5"/>
  <c r="AE6" i="5" s="1"/>
  <c r="AR6" i="5" s="1"/>
  <c r="H107" i="6" s="1"/>
  <c r="Q6" i="5"/>
  <c r="AD3" i="5"/>
  <c r="AE3" i="5" s="1"/>
  <c r="AR3" i="5" s="1"/>
  <c r="H104" i="6" s="1"/>
  <c r="AH24" i="5"/>
  <c r="U24" i="5"/>
  <c r="AL24" i="5" s="1"/>
  <c r="AH32" i="5"/>
  <c r="U32" i="5"/>
  <c r="AL32" i="5" s="1"/>
  <c r="AH22" i="5"/>
  <c r="U22" i="5"/>
  <c r="AL22" i="5" s="1"/>
  <c r="U26" i="5"/>
  <c r="AL26" i="5" s="1"/>
  <c r="AH26" i="5"/>
  <c r="U30" i="5"/>
  <c r="AL30" i="5" s="1"/>
  <c r="AH30" i="5"/>
  <c r="U16" i="5"/>
  <c r="AL16" i="5" s="1"/>
  <c r="AH16" i="5"/>
  <c r="U31" i="5"/>
  <c r="AL31" i="5" s="1"/>
  <c r="AH31" i="5"/>
  <c r="AH29" i="5"/>
  <c r="U29" i="5"/>
  <c r="AL29" i="5" s="1"/>
  <c r="AD7" i="5"/>
  <c r="AE7" i="5" s="1"/>
  <c r="AR7" i="5" s="1"/>
  <c r="H108" i="6" s="1"/>
  <c r="Q7" i="5"/>
  <c r="U27" i="5"/>
  <c r="AL27" i="5" s="1"/>
  <c r="AH27" i="5"/>
  <c r="AH23" i="5"/>
  <c r="U23" i="5"/>
  <c r="AL23" i="5" s="1"/>
  <c r="U33" i="5"/>
  <c r="AL33" i="5" s="1"/>
  <c r="AH33" i="5"/>
  <c r="L37" i="5"/>
  <c r="AS65" i="5" s="1"/>
  <c r="F59" i="6" s="1"/>
  <c r="AH5" i="5"/>
  <c r="U5" i="5"/>
  <c r="AL5" i="5" s="1"/>
  <c r="AH12" i="5"/>
  <c r="U12" i="5"/>
  <c r="AL12" i="5" s="1"/>
  <c r="AH15" i="5"/>
  <c r="U15" i="5"/>
  <c r="AL15" i="5" s="1"/>
  <c r="L34" i="5"/>
  <c r="L35" i="5"/>
  <c r="S19" i="5"/>
  <c r="W19" i="5" s="1"/>
  <c r="AH21" i="5"/>
  <c r="U21" i="5"/>
  <c r="AL21" i="5" s="1"/>
  <c r="AH20" i="5"/>
  <c r="U20" i="5"/>
  <c r="AL20" i="5" s="1"/>
  <c r="AH18" i="5"/>
  <c r="U18" i="5"/>
  <c r="AL18" i="5" s="1"/>
  <c r="Q17" i="5"/>
  <c r="AD17" i="5"/>
  <c r="AE17" i="5" s="1"/>
  <c r="AR17" i="5" s="1"/>
  <c r="H118" i="6" s="1"/>
  <c r="U14" i="5"/>
  <c r="AL14" i="5" s="1"/>
  <c r="AH14" i="5"/>
  <c r="AI14" i="5" s="1"/>
  <c r="AR14" i="5" s="1"/>
  <c r="H115" i="6" s="1"/>
  <c r="U11" i="5"/>
  <c r="AL11" i="5" s="1"/>
  <c r="AH11" i="5"/>
  <c r="AI11" i="5" s="1"/>
  <c r="AR11" i="5" s="1"/>
  <c r="H112" i="6" s="1"/>
  <c r="S11" i="5"/>
  <c r="AQ65" i="5"/>
  <c r="F55" i="6" s="1"/>
  <c r="AO41" i="5"/>
  <c r="D20" i="6" s="1"/>
  <c r="AP51" i="5"/>
  <c r="AP35" i="5"/>
  <c r="G136" i="6" s="1"/>
  <c r="AR43" i="5"/>
  <c r="F22" i="6" s="1"/>
  <c r="AS41" i="5"/>
  <c r="D23" i="6" s="1"/>
  <c r="AS43" i="5"/>
  <c r="F23" i="6" s="1"/>
  <c r="AR42" i="5"/>
  <c r="E22" i="6" s="1"/>
  <c r="AP41" i="5"/>
  <c r="D21" i="6" s="1"/>
  <c r="AO43" i="5"/>
  <c r="F20" i="6" s="1"/>
  <c r="AP42" i="5"/>
  <c r="E21" i="6" s="1"/>
  <c r="AR41" i="5"/>
  <c r="D22" i="6" s="1"/>
  <c r="AP43" i="5"/>
  <c r="F21" i="6" s="1"/>
  <c r="AP36" i="5"/>
  <c r="G137" i="6" s="1"/>
  <c r="AO42" i="5"/>
  <c r="E20" i="6" s="1"/>
  <c r="AS42" i="5"/>
  <c r="E23" i="6" s="1"/>
  <c r="AO37" i="5"/>
  <c r="C23" i="6" s="1"/>
  <c r="C22" i="6"/>
  <c r="AP34" i="5"/>
  <c r="G135" i="6" s="1"/>
  <c r="C17" i="6"/>
  <c r="AP38" i="5"/>
  <c r="AH13" i="5"/>
  <c r="U13" i="5"/>
  <c r="AL13" i="5" s="1"/>
  <c r="AO48" i="5"/>
  <c r="AS64" i="5"/>
  <c r="E59" i="6" s="1"/>
  <c r="AH8" i="5"/>
  <c r="U8" i="5"/>
  <c r="AL8" i="5" s="1"/>
  <c r="AP67" i="5"/>
  <c r="H53" i="6" s="1"/>
  <c r="W25" i="5" l="1"/>
  <c r="AR67" i="5" s="1"/>
  <c r="H57" i="6" s="1"/>
  <c r="AR66" i="5"/>
  <c r="G57" i="6" s="1"/>
  <c r="AH10" i="5"/>
  <c r="U10" i="5"/>
  <c r="AL10" i="5" s="1"/>
  <c r="U6" i="5"/>
  <c r="AL6" i="5" s="1"/>
  <c r="AH6" i="5"/>
  <c r="AH7" i="5"/>
  <c r="U7" i="5"/>
  <c r="AL7" i="5" s="1"/>
  <c r="AO49" i="5"/>
  <c r="P34" i="5"/>
  <c r="AH17" i="5"/>
  <c r="U17" i="5"/>
  <c r="AL17" i="5" s="1"/>
  <c r="W11" i="5"/>
  <c r="T34" i="5" s="1"/>
  <c r="AQ66" i="5"/>
  <c r="G55" i="6" s="1"/>
  <c r="P37" i="5"/>
  <c r="P36" i="5"/>
  <c r="AQ36" i="5" s="1"/>
  <c r="F137" i="6" s="1"/>
  <c r="P35" i="5"/>
  <c r="AQ35" i="5" s="1"/>
  <c r="F136" i="6" s="1"/>
  <c r="AQ34" i="5"/>
  <c r="F135" i="6" s="1"/>
  <c r="AP37" i="5"/>
  <c r="G138" i="6" s="1"/>
  <c r="F103" i="6"/>
  <c r="G103" i="6"/>
  <c r="AQ37" i="5" l="1"/>
  <c r="F138" i="6" s="1"/>
  <c r="AO50" i="5"/>
  <c r="AS66" i="5"/>
  <c r="G59" i="6" s="1"/>
  <c r="AQ67" i="5"/>
  <c r="H55" i="6" s="1"/>
  <c r="T35" i="5"/>
  <c r="T36" i="5"/>
  <c r="T37" i="5"/>
  <c r="AS67" i="5" l="1"/>
  <c r="H59" i="6" s="1"/>
  <c r="AO51" i="5"/>
</calcChain>
</file>

<file path=xl/sharedStrings.xml><?xml version="1.0" encoding="utf-8"?>
<sst xmlns="http://schemas.openxmlformats.org/spreadsheetml/2006/main" count="570" uniqueCount="150">
  <si>
    <t>Principle</t>
  </si>
  <si>
    <t>Component</t>
  </si>
  <si>
    <t>PI</t>
  </si>
  <si>
    <t>Performance Indicator</t>
  </si>
  <si>
    <t>Outcome</t>
  </si>
  <si>
    <t>1.1.1</t>
  </si>
  <si>
    <t>Stock status</t>
  </si>
  <si>
    <t>1.1.2</t>
  </si>
  <si>
    <t>Reference points</t>
  </si>
  <si>
    <t>1.1.3</t>
  </si>
  <si>
    <t>Stock rebuilding</t>
  </si>
  <si>
    <t>Management</t>
  </si>
  <si>
    <t>1.2.1</t>
  </si>
  <si>
    <t>Harvest Strategy</t>
  </si>
  <si>
    <t>1.2.2</t>
  </si>
  <si>
    <t>Harvest control rules and tools</t>
  </si>
  <si>
    <t>1.2.3</t>
  </si>
  <si>
    <t>Information and monitoring</t>
  </si>
  <si>
    <t>1.2.4</t>
  </si>
  <si>
    <t>Assessment of stock status</t>
  </si>
  <si>
    <t>Retained species</t>
  </si>
  <si>
    <t>2.1.1</t>
  </si>
  <si>
    <t>2.1.2</t>
  </si>
  <si>
    <t xml:space="preserve">Management </t>
  </si>
  <si>
    <t>2.1.3</t>
  </si>
  <si>
    <t>Information</t>
  </si>
  <si>
    <t>Bycatch species</t>
  </si>
  <si>
    <t>2.2.1</t>
  </si>
  <si>
    <t>2.2.2</t>
  </si>
  <si>
    <t>2.2.3</t>
  </si>
  <si>
    <t>ETP species</t>
  </si>
  <si>
    <t>2.3.1</t>
  </si>
  <si>
    <t>2.3.2</t>
  </si>
  <si>
    <t>2.3.3</t>
  </si>
  <si>
    <t>Habitats</t>
  </si>
  <si>
    <t>2.4.1</t>
  </si>
  <si>
    <t>2.4.2</t>
  </si>
  <si>
    <t>2.4.3</t>
  </si>
  <si>
    <t>Ecosystem</t>
  </si>
  <si>
    <t>2.5.1</t>
  </si>
  <si>
    <t>2.5.2</t>
  </si>
  <si>
    <t>2.5.3</t>
  </si>
  <si>
    <t>Governance and Policy</t>
  </si>
  <si>
    <t>3.1.1</t>
  </si>
  <si>
    <t>Legal and customary framework</t>
  </si>
  <si>
    <t>3.1.2</t>
  </si>
  <si>
    <t>Consultation, roles and responsibilities</t>
  </si>
  <si>
    <t>3.1.3</t>
  </si>
  <si>
    <t>Long term objectives</t>
  </si>
  <si>
    <t>3.1.4</t>
  </si>
  <si>
    <t>Incentives for sustainable fishing</t>
  </si>
  <si>
    <t>Fishery specific management system</t>
  </si>
  <si>
    <t>3.2.1</t>
  </si>
  <si>
    <t>Fishery specific objectives</t>
  </si>
  <si>
    <t>3.2.2</t>
  </si>
  <si>
    <t>Decision making processes</t>
  </si>
  <si>
    <t>3.2.3</t>
  </si>
  <si>
    <t>Compliance and enforcement</t>
  </si>
  <si>
    <t>3.2.4</t>
  </si>
  <si>
    <t>Research plan</t>
  </si>
  <si>
    <t>3.2.5</t>
  </si>
  <si>
    <t>Management performance evaluation</t>
  </si>
  <si>
    <t>Species</t>
  </si>
  <si>
    <t>Area</t>
  </si>
  <si>
    <t xml:space="preserve">Gear type </t>
  </si>
  <si>
    <t>BMT Index</t>
  </si>
  <si>
    <t>Scoring Level</t>
  </si>
  <si>
    <t>Number of PIs</t>
  </si>
  <si>
    <t>Overall BMT Index</t>
  </si>
  <si>
    <t>Total number of PIs less than 60</t>
  </si>
  <si>
    <t>Year 1</t>
  </si>
  <si>
    <t>Year 2</t>
  </si>
  <si>
    <t>Year 3</t>
  </si>
  <si>
    <t>Year 4</t>
  </si>
  <si>
    <t>Year 5</t>
  </si>
  <si>
    <t>Principle 1</t>
  </si>
  <si>
    <t>Principle 2</t>
  </si>
  <si>
    <t>Principle 3</t>
  </si>
  <si>
    <t>Overall</t>
  </si>
  <si>
    <t>&lt;60</t>
  </si>
  <si>
    <t>60-79</t>
  </si>
  <si>
    <t>≥80</t>
  </si>
  <si>
    <t>---</t>
  </si>
  <si>
    <t>Option</t>
  </si>
  <si>
    <t>Score</t>
  </si>
  <si>
    <t>Total number of PIs 60-79</t>
  </si>
  <si>
    <t>Total number of PIs equal to or greater than 80</t>
  </si>
  <si>
    <t>Prediction</t>
  </si>
  <si>
    <t>Status</t>
  </si>
  <si>
    <t>Calc3</t>
  </si>
  <si>
    <t>Calc4</t>
  </si>
  <si>
    <t>Calc2</t>
  </si>
  <si>
    <t>Calc5</t>
  </si>
  <si>
    <t>Current</t>
  </si>
  <si>
    <t>P1</t>
  </si>
  <si>
    <t>P2</t>
  </si>
  <si>
    <t>P3</t>
  </si>
  <si>
    <t>BMT</t>
  </si>
  <si>
    <t xml:space="preserve">Predicted </t>
  </si>
  <si>
    <t>Actual</t>
  </si>
  <si>
    <t>Year</t>
  </si>
  <si>
    <t>Group</t>
  </si>
  <si>
    <t>less than 60</t>
  </si>
  <si>
    <t>PIs 60-79</t>
  </si>
  <si>
    <t>Equal to or greater than 80</t>
  </si>
  <si>
    <t>Last update:</t>
  </si>
  <si>
    <t>Provider</t>
  </si>
  <si>
    <t>Comment: Table to generate summary sheet table that looks at predicted index scores at a PI level</t>
  </si>
  <si>
    <t>Comment: data for overview graph showing predicted score vs actual over time</t>
  </si>
  <si>
    <t>Predicted 2</t>
  </si>
  <si>
    <t>Predicted 3</t>
  </si>
  <si>
    <t>Predicted 4</t>
  </si>
  <si>
    <t>Predicted 5</t>
  </si>
  <si>
    <t>Fishery Name</t>
  </si>
  <si>
    <t>Date of BMT</t>
  </si>
  <si>
    <t>StatusValue Y2</t>
  </si>
  <si>
    <t>StatusValue Y3</t>
  </si>
  <si>
    <t>StatusValue Y5</t>
  </si>
  <si>
    <t>StatusValue Y4</t>
  </si>
  <si>
    <t>IfMissing3</t>
  </si>
  <si>
    <t>IfMissing4</t>
  </si>
  <si>
    <t>IfMissing5</t>
  </si>
  <si>
    <t>IfMissing2</t>
  </si>
  <si>
    <t>Comment: table used to hide results from above where nothing is scored and they are 0</t>
  </si>
  <si>
    <t>Actual Year Score</t>
  </si>
  <si>
    <t>Principle level scoring</t>
  </si>
  <si>
    <t>Predicted</t>
  </si>
  <si>
    <t xml:space="preserve">Principle 1 </t>
  </si>
  <si>
    <t xml:space="preserve">Principle 2 </t>
  </si>
  <si>
    <t xml:space="preserve">Principle 3 </t>
  </si>
  <si>
    <t xml:space="preserve">Overall </t>
  </si>
  <si>
    <t>BMT Index Summary Table</t>
  </si>
  <si>
    <t>BMT Summary Table</t>
  </si>
  <si>
    <t>Unit of Assessment</t>
  </si>
  <si>
    <t>Actual Year 1</t>
  </si>
  <si>
    <t>Actual Year 2</t>
  </si>
  <si>
    <t>Actual Year 3</t>
  </si>
  <si>
    <t>Actual Year 4</t>
  </si>
  <si>
    <t>Actual Year 5</t>
  </si>
  <si>
    <t>Expected Year 2</t>
  </si>
  <si>
    <t>Expected Year 3</t>
  </si>
  <si>
    <t>Expected Year 4</t>
  </si>
  <si>
    <t>Expected Year 5</t>
  </si>
  <si>
    <t>Pre-assessment by:</t>
  </si>
  <si>
    <t>Action plan developed by:</t>
  </si>
  <si>
    <t>BMT undertaken by:</t>
  </si>
  <si>
    <t>Kien Giang Blue Swimming Crab</t>
  </si>
  <si>
    <t>Moody Marine</t>
  </si>
  <si>
    <t>Poseidon ARM PL</t>
  </si>
  <si>
    <t>Richard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</si>
</sst>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9"/>
      <name val="Arial"/>
      <family val="2"/>
    </font>
    <font>
      <sz val="10"/>
      <color theme="9"/>
      <name val="Arial"/>
      <family val="2"/>
    </font>
    <font>
      <b/>
      <sz val="11"/>
      <color theme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sz val="14"/>
      <color theme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CB33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medium">
        <color rgb="FF005DAA"/>
      </left>
      <right/>
      <top style="medium">
        <color rgb="FF005DAA"/>
      </top>
      <bottom style="medium">
        <color rgb="FF005DAA"/>
      </bottom>
      <diagonal/>
    </border>
    <border>
      <left/>
      <right/>
      <top style="medium">
        <color rgb="FF005DAA"/>
      </top>
      <bottom style="medium">
        <color rgb="FF005DAA"/>
      </bottom>
      <diagonal/>
    </border>
    <border>
      <left/>
      <right style="medium">
        <color rgb="FF005DAA"/>
      </right>
      <top/>
      <bottom style="medium">
        <color rgb="FF005DAA"/>
      </bottom>
      <diagonal/>
    </border>
    <border>
      <left/>
      <right/>
      <top/>
      <bottom style="medium">
        <color rgb="FF005DAA"/>
      </bottom>
      <diagonal/>
    </border>
    <border>
      <left/>
      <right style="medium">
        <color rgb="FF005DAA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rgb="FF005DAA"/>
      </right>
      <top style="medium">
        <color theme="9"/>
      </top>
      <bottom style="medium">
        <color rgb="FF005DAA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>
      <left style="medium">
        <color theme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9"/>
      </right>
      <top style="thin">
        <color theme="2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Fill="1" applyBorder="1"/>
    <xf numFmtId="0" fontId="0" fillId="4" borderId="0" xfId="0" applyFont="1" applyFill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0" fillId="5" borderId="0" xfId="0" applyFill="1"/>
    <xf numFmtId="0" fontId="0" fillId="6" borderId="0" xfId="0" applyFill="1"/>
    <xf numFmtId="0" fontId="4" fillId="0" borderId="0" xfId="0" applyFont="1"/>
    <xf numFmtId="0" fontId="4" fillId="0" borderId="0" xfId="0" applyFont="1" applyFill="1" applyBorder="1"/>
    <xf numFmtId="2" fontId="0" fillId="0" borderId="0" xfId="0" applyNumberFormat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0" fillId="6" borderId="6" xfId="0" applyFont="1" applyFill="1" applyBorder="1" applyAlignment="1">
      <alignment horizontal="center" vertical="top"/>
    </xf>
    <xf numFmtId="0" fontId="0" fillId="7" borderId="0" xfId="0" applyFont="1" applyFill="1" applyAlignment="1">
      <alignment horizontal="center" vertical="top"/>
    </xf>
    <xf numFmtId="0" fontId="0" fillId="7" borderId="6" xfId="0" applyFont="1" applyFill="1" applyBorder="1" applyAlignment="1">
      <alignment horizontal="center" vertical="top"/>
    </xf>
    <xf numFmtId="0" fontId="4" fillId="0" borderId="0" xfId="0" applyFont="1" applyAlignment="1"/>
    <xf numFmtId="0" fontId="2" fillId="2" borderId="1" xfId="0" applyFont="1" applyFill="1" applyBorder="1" applyAlignment="1">
      <alignment horizontal="right" vertical="center"/>
    </xf>
    <xf numFmtId="0" fontId="0" fillId="8" borderId="0" xfId="0" applyFill="1" applyAlignment="1">
      <alignment horizontal="left"/>
    </xf>
    <xf numFmtId="0" fontId="4" fillId="8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9" fillId="9" borderId="1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top"/>
    </xf>
    <xf numFmtId="0" fontId="11" fillId="0" borderId="19" xfId="0" applyFont="1" applyBorder="1"/>
    <xf numFmtId="0" fontId="9" fillId="9" borderId="19" xfId="0" applyFont="1" applyFill="1" applyBorder="1"/>
    <xf numFmtId="2" fontId="9" fillId="9" borderId="19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9" borderId="20" xfId="0" applyFont="1" applyFill="1" applyBorder="1" applyAlignment="1">
      <alignment horizontal="left" vertical="top"/>
    </xf>
    <xf numFmtId="0" fontId="9" fillId="9" borderId="21" xfId="0" applyFont="1" applyFill="1" applyBorder="1" applyAlignment="1">
      <alignment horizontal="left" vertical="top"/>
    </xf>
    <xf numFmtId="0" fontId="9" fillId="9" borderId="22" xfId="0" applyFont="1" applyFill="1" applyBorder="1" applyAlignment="1">
      <alignment horizontal="left" vertical="top"/>
    </xf>
    <xf numFmtId="0" fontId="11" fillId="2" borderId="23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top"/>
    </xf>
    <xf numFmtId="0" fontId="11" fillId="2" borderId="2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9" borderId="26" xfId="0" applyFont="1" applyFill="1" applyBorder="1" applyAlignment="1">
      <alignment horizontal="left" vertical="top"/>
    </xf>
    <xf numFmtId="0" fontId="9" fillId="9" borderId="27" xfId="0" applyFont="1" applyFill="1" applyBorder="1" applyAlignment="1">
      <alignment horizontal="left" vertical="top"/>
    </xf>
    <xf numFmtId="0" fontId="9" fillId="9" borderId="28" xfId="0" applyFont="1" applyFill="1" applyBorder="1" applyAlignment="1">
      <alignment horizontal="left" vertical="top"/>
    </xf>
    <xf numFmtId="0" fontId="9" fillId="9" borderId="32" xfId="0" applyFont="1" applyFill="1" applyBorder="1" applyAlignment="1">
      <alignment horizontal="left" vertical="top"/>
    </xf>
    <xf numFmtId="0" fontId="8" fillId="9" borderId="33" xfId="0" applyFont="1" applyFill="1" applyBorder="1" applyAlignment="1">
      <alignment horizontal="left" vertical="top"/>
    </xf>
    <xf numFmtId="0" fontId="8" fillId="9" borderId="34" xfId="0" applyFont="1" applyFill="1" applyBorder="1" applyAlignment="1">
      <alignment horizontal="left" vertical="top"/>
    </xf>
    <xf numFmtId="0" fontId="8" fillId="10" borderId="32" xfId="0" applyFont="1" applyFill="1" applyBorder="1" applyAlignment="1">
      <alignment horizontal="center" vertical="top"/>
    </xf>
    <xf numFmtId="0" fontId="11" fillId="2" borderId="33" xfId="0" applyFont="1" applyFill="1" applyBorder="1" applyAlignment="1">
      <alignment horizontal="left" vertical="top"/>
    </xf>
    <xf numFmtId="0" fontId="11" fillId="2" borderId="34" xfId="0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center" vertical="top"/>
    </xf>
    <xf numFmtId="0" fontId="9" fillId="9" borderId="29" xfId="0" applyFont="1" applyFill="1" applyBorder="1" applyAlignment="1">
      <alignment horizontal="center" vertical="top"/>
    </xf>
    <xf numFmtId="2" fontId="9" fillId="9" borderId="30" xfId="0" applyNumberFormat="1" applyFont="1" applyFill="1" applyBorder="1" applyAlignment="1">
      <alignment horizontal="left" vertical="top"/>
    </xf>
    <xf numFmtId="2" fontId="9" fillId="9" borderId="31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2" fillId="0" borderId="26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8" fillId="12" borderId="32" xfId="0" applyFont="1" applyFill="1" applyBorder="1" applyAlignment="1">
      <alignment horizontal="center" vertical="top"/>
    </xf>
    <xf numFmtId="0" fontId="3" fillId="0" borderId="46" xfId="0" applyFont="1" applyFill="1" applyBorder="1"/>
    <xf numFmtId="2" fontId="13" fillId="0" borderId="46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1" xfId="0" applyBorder="1" applyAlignment="1">
      <alignment horizontal="left"/>
    </xf>
    <xf numFmtId="0" fontId="13" fillId="0" borderId="47" xfId="0" applyFont="1" applyFill="1" applyBorder="1"/>
    <xf numFmtId="0" fontId="14" fillId="0" borderId="47" xfId="0" applyFont="1" applyFill="1" applyBorder="1" applyAlignment="1">
      <alignment vertical="center" wrapText="1"/>
    </xf>
    <xf numFmtId="2" fontId="13" fillId="0" borderId="47" xfId="0" applyNumberFormat="1" applyFont="1" applyFill="1" applyBorder="1" applyAlignment="1">
      <alignment horizontal="left"/>
    </xf>
    <xf numFmtId="0" fontId="0" fillId="0" borderId="52" xfId="0" applyBorder="1" applyAlignment="1">
      <alignment horizontal="left"/>
    </xf>
    <xf numFmtId="0" fontId="13" fillId="0" borderId="53" xfId="0" applyFont="1" applyFill="1" applyBorder="1"/>
    <xf numFmtId="0" fontId="13" fillId="0" borderId="54" xfId="0" applyFont="1" applyFill="1" applyBorder="1"/>
    <xf numFmtId="0" fontId="13" fillId="0" borderId="46" xfId="0" applyFont="1" applyFill="1" applyBorder="1"/>
    <xf numFmtId="0" fontId="14" fillId="0" borderId="46" xfId="0" applyFont="1" applyFill="1" applyBorder="1" applyAlignment="1">
      <alignment vertical="center" wrapText="1"/>
    </xf>
    <xf numFmtId="2" fontId="13" fillId="0" borderId="46" xfId="0" applyNumberFormat="1" applyFont="1" applyFill="1" applyBorder="1" applyAlignment="1">
      <alignment horizontal="left"/>
    </xf>
    <xf numFmtId="0" fontId="0" fillId="12" borderId="0" xfId="0" applyFont="1" applyFill="1" applyAlignment="1">
      <alignment horizontal="center" vertical="top"/>
    </xf>
    <xf numFmtId="0" fontId="13" fillId="0" borderId="53" xfId="0" applyFont="1" applyFill="1" applyBorder="1" applyAlignment="1">
      <alignment horizontal="left"/>
    </xf>
    <xf numFmtId="0" fontId="13" fillId="0" borderId="49" xfId="0" applyFont="1" applyFill="1" applyBorder="1"/>
    <xf numFmtId="0" fontId="13" fillId="0" borderId="50" xfId="0" applyFont="1" applyFill="1" applyBorder="1"/>
    <xf numFmtId="0" fontId="4" fillId="0" borderId="0" xfId="0" applyFont="1" applyBorder="1"/>
    <xf numFmtId="0" fontId="9" fillId="9" borderId="56" xfId="0" applyFont="1" applyFill="1" applyBorder="1" applyAlignment="1">
      <alignment vertical="center"/>
    </xf>
    <xf numFmtId="0" fontId="9" fillId="9" borderId="57" xfId="0" applyFont="1" applyFill="1" applyBorder="1" applyAlignment="1">
      <alignment vertical="center"/>
    </xf>
    <xf numFmtId="0" fontId="9" fillId="9" borderId="58" xfId="0" applyFont="1" applyFill="1" applyBorder="1" applyAlignment="1">
      <alignment vertical="center"/>
    </xf>
    <xf numFmtId="0" fontId="8" fillId="9" borderId="59" xfId="0" applyFont="1" applyFill="1" applyBorder="1" applyAlignment="1">
      <alignment vertical="top"/>
    </xf>
    <xf numFmtId="0" fontId="9" fillId="9" borderId="24" xfId="0" applyFont="1" applyFill="1" applyBorder="1" applyAlignment="1">
      <alignment vertical="center"/>
    </xf>
    <xf numFmtId="0" fontId="9" fillId="9" borderId="60" xfId="0" applyFont="1" applyFill="1" applyBorder="1" applyAlignment="1">
      <alignment vertical="center"/>
    </xf>
    <xf numFmtId="0" fontId="11" fillId="11" borderId="14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left" vertical="top"/>
    </xf>
    <xf numFmtId="2" fontId="11" fillId="11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2" fontId="6" fillId="11" borderId="14" xfId="0" applyNumberFormat="1" applyFont="1" applyFill="1" applyBorder="1" applyAlignment="1">
      <alignment horizontal="left" vertical="top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9" borderId="0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8" fillId="9" borderId="7" xfId="0" applyFont="1" applyFill="1" applyBorder="1"/>
    <xf numFmtId="2" fontId="17" fillId="9" borderId="7" xfId="0" applyNumberFormat="1" applyFont="1" applyFill="1" applyBorder="1" applyAlignment="1">
      <alignment vertical="center" wrapText="1"/>
    </xf>
    <xf numFmtId="2" fontId="17" fillId="9" borderId="2" xfId="0" applyNumberFormat="1" applyFont="1" applyFill="1" applyBorder="1" applyAlignment="1">
      <alignment vertical="center" wrapText="1"/>
    </xf>
    <xf numFmtId="2" fontId="17" fillId="9" borderId="8" xfId="0" applyNumberFormat="1" applyFont="1" applyFill="1" applyBorder="1" applyAlignment="1">
      <alignment vertical="center" wrapText="1"/>
    </xf>
    <xf numFmtId="0" fontId="0" fillId="0" borderId="0" xfId="0" applyFont="1"/>
    <xf numFmtId="2" fontId="4" fillId="0" borderId="1" xfId="0" applyNumberFormat="1" applyFont="1" applyBorder="1" applyAlignment="1">
      <alignment vertical="center" wrapText="1"/>
    </xf>
    <xf numFmtId="2" fontId="0" fillId="0" borderId="0" xfId="0" applyNumberFormat="1" applyFont="1"/>
    <xf numFmtId="2" fontId="4" fillId="0" borderId="0" xfId="0" applyNumberFormat="1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/>
    </xf>
    <xf numFmtId="0" fontId="11" fillId="13" borderId="1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15" fontId="6" fillId="0" borderId="30" xfId="0" applyNumberFormat="1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left" vertical="center" wrapText="1"/>
    </xf>
    <xf numFmtId="0" fontId="9" fillId="9" borderId="39" xfId="0" applyFont="1" applyFill="1" applyBorder="1" applyAlignment="1">
      <alignment horizontal="left" vertical="center" wrapText="1"/>
    </xf>
    <xf numFmtId="0" fontId="9" fillId="9" borderId="40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top style="thin">
          <color theme="2"/>
        </top>
      </border>
    </dxf>
    <dxf>
      <border diagonalUp="0" diagonalDown="0">
        <left style="medium">
          <color theme="2"/>
        </left>
        <right style="medium">
          <color theme="2"/>
        </right>
        <top style="medium">
          <color theme="2"/>
        </top>
        <bottom style="medium">
          <color theme="2"/>
        </bottom>
      </border>
    </dxf>
    <dxf>
      <font>
        <strike val="0"/>
        <outline val="0"/>
        <shadow val="0"/>
        <u val="none"/>
        <vertAlign val="baseline"/>
        <sz val="12"/>
        <color theme="9"/>
        <name val="Arial"/>
        <scheme val="none"/>
      </font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2" defaultPivotStyle="PivotStyleLight16"/>
  <colors>
    <mruColors>
      <color rgb="FF6CB33F"/>
      <color rgb="FFFDB913"/>
      <color rgb="FF005DAA"/>
      <color rgb="FF009AC7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6"/>
                </a:solidFill>
              </a:defRPr>
            </a:pPr>
            <a:r>
              <a:rPr lang="en-GB" sz="1600">
                <a:solidFill>
                  <a:schemeClr val="accent6"/>
                </a:solidFill>
              </a:rPr>
              <a:t>Scoring Category Overview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≥80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Overall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60-79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Overall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&lt;60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Overall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745064"/>
        <c:axId val="368747416"/>
      </c:barChart>
      <c:catAx>
        <c:axId val="36874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6"/>
                </a:solidFill>
              </a:defRPr>
            </a:pPr>
            <a:endParaRPr lang="en-US"/>
          </a:p>
        </c:txPr>
        <c:crossAx val="368747416"/>
        <c:crosses val="autoZero"/>
        <c:auto val="1"/>
        <c:lblAlgn val="ctr"/>
        <c:lblOffset val="100"/>
        <c:noMultiLvlLbl val="0"/>
      </c:catAx>
      <c:valAx>
        <c:axId val="368747416"/>
        <c:scaling>
          <c:orientation val="minMax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3687450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>
              <a:solidFill>
                <a:schemeClr val="accent6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/>
                </a:solidFill>
              </a:defRPr>
            </a:pPr>
            <a:r>
              <a:rPr lang="en-GB">
                <a:solidFill>
                  <a:schemeClr val="accent6"/>
                </a:solidFill>
              </a:rPr>
              <a:t>BMT Progress</a:t>
            </a:r>
            <a:r>
              <a:rPr lang="en-GB" baseline="0">
                <a:solidFill>
                  <a:schemeClr val="accent6"/>
                </a:solidFill>
              </a:rPr>
              <a:t> Tracker</a:t>
            </a:r>
            <a:endParaRPr lang="en-GB">
              <a:solidFill>
                <a:schemeClr val="accent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29332465003769E-2"/>
          <c:y val="0.14629365261760041"/>
          <c:w val="0.73264274968659981"/>
          <c:h val="0.76847598065908984"/>
        </c:manualLayout>
      </c:layout>
      <c:lineChart>
        <c:grouping val="standard"/>
        <c:varyColors val="0"/>
        <c:ser>
          <c:idx val="0"/>
          <c:order val="0"/>
          <c:tx>
            <c:strRef>
              <c:f>'BMT Template'!$AO$46</c:f>
              <c:strCache>
                <c:ptCount val="1"/>
                <c:pt idx="0">
                  <c:v>Predicted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3.0254048231850881E-2"/>
                  <c:y val="5.221352453624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254048231850829E-2"/>
                  <c:y val="5.53307498816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794615128529624E-2"/>
                  <c:y val="4.5979073845350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713481335172253E-2"/>
                  <c:y val="5.2213524536245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Template'!$AN$47:$AN$51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'BMT Template'!$AO$47:$AO$51</c:f>
              <c:numCache>
                <c:formatCode>0.00</c:formatCode>
                <c:ptCount val="5"/>
                <c:pt idx="1">
                  <c:v>0.31034482758620691</c:v>
                </c:pt>
                <c:pt idx="2">
                  <c:v>0.38333333333333336</c:v>
                </c:pt>
                <c:pt idx="3">
                  <c:v>0.66666666666666663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'BMT Template'!$AP$46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square"/>
            <c:size val="8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dLbls>
            <c:dLbl>
              <c:idx val="0"/>
              <c:layout>
                <c:manualLayout>
                  <c:x val="-3.1713481335172142E-2"/>
                  <c:y val="-5.3772137208968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Template'!$AN$47:$AN$51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'BMT Template'!$AP$47:$AP$51</c:f>
              <c:numCache>
                <c:formatCode>0.00</c:formatCode>
                <c:ptCount val="5"/>
                <c:pt idx="0">
                  <c:v>0.13793103448275862</c:v>
                </c:pt>
                <c:pt idx="1">
                  <c:v>0.27586206896551724</c:v>
                </c:pt>
                <c:pt idx="2">
                  <c:v>0.46666666666666667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745456"/>
        <c:axId val="368745848"/>
      </c:lineChart>
      <c:catAx>
        <c:axId val="36874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8745848"/>
        <c:crosses val="autoZero"/>
        <c:auto val="1"/>
        <c:lblAlgn val="ctr"/>
        <c:lblOffset val="100"/>
        <c:noMultiLvlLbl val="0"/>
      </c:catAx>
      <c:valAx>
        <c:axId val="368745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8745456"/>
        <c:crosses val="autoZero"/>
        <c:crossBetween val="between"/>
      </c:valAx>
    </c:plotArea>
    <c:legend>
      <c:legendPos val="r"/>
      <c:overlay val="0"/>
      <c:spPr>
        <a:noFill/>
      </c:sp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8962</xdr:colOff>
      <xdr:row>25</xdr:row>
      <xdr:rowOff>153266</xdr:rowOff>
    </xdr:from>
    <xdr:to>
      <xdr:col>7</xdr:col>
      <xdr:colOff>787399</xdr:colOff>
      <xdr:row>46</xdr:row>
      <xdr:rowOff>130629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9284</xdr:colOff>
      <xdr:row>61</xdr:row>
      <xdr:rowOff>51548</xdr:rowOff>
    </xdr:from>
    <xdr:to>
      <xdr:col>7</xdr:col>
      <xdr:colOff>914400</xdr:colOff>
      <xdr:row>86</xdr:row>
      <xdr:rowOff>43542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154702</xdr:colOff>
      <xdr:row>90</xdr:row>
      <xdr:rowOff>145299</xdr:rowOff>
    </xdr:from>
    <xdr:to>
      <xdr:col>7</xdr:col>
      <xdr:colOff>925285</xdr:colOff>
      <xdr:row>91</xdr:row>
      <xdr:rowOff>114558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595" y="15984013"/>
          <a:ext cx="8567476" cy="132545"/>
        </a:xfrm>
        <a:prstGeom prst="rect">
          <a:avLst/>
        </a:prstGeom>
      </xdr:spPr>
    </xdr:pic>
    <xdr:clientData/>
  </xdr:twoCellAnchor>
  <xdr:twoCellAnchor editAs="oneCell">
    <xdr:from>
      <xdr:col>1</xdr:col>
      <xdr:colOff>159656</xdr:colOff>
      <xdr:row>139</xdr:row>
      <xdr:rowOff>83538</xdr:rowOff>
    </xdr:from>
    <xdr:to>
      <xdr:col>7</xdr:col>
      <xdr:colOff>957942</xdr:colOff>
      <xdr:row>140</xdr:row>
      <xdr:rowOff>64893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29760717"/>
          <a:ext cx="8595179" cy="144640"/>
        </a:xfrm>
        <a:prstGeom prst="rect">
          <a:avLst/>
        </a:prstGeom>
      </xdr:spPr>
    </xdr:pic>
    <xdr:clientData/>
  </xdr:twoCellAnchor>
  <xdr:twoCellAnchor>
    <xdr:from>
      <xdr:col>1</xdr:col>
      <xdr:colOff>35860</xdr:colOff>
      <xdr:row>1</xdr:row>
      <xdr:rowOff>44822</xdr:rowOff>
    </xdr:from>
    <xdr:to>
      <xdr:col>7</xdr:col>
      <xdr:colOff>348343</xdr:colOff>
      <xdr:row>5</xdr:row>
      <xdr:rowOff>26893</xdr:rowOff>
    </xdr:to>
    <xdr:sp macro="" textlink="">
      <xdr:nvSpPr>
        <xdr:cNvPr id="20" name="TextBox 19"/>
        <xdr:cNvSpPr txBox="1"/>
      </xdr:nvSpPr>
      <xdr:spPr>
        <a:xfrm>
          <a:off x="144717" y="240765"/>
          <a:ext cx="7311997" cy="71141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accent6"/>
              </a:solidFill>
            </a:rPr>
            <a:t>BMT Dashboard</a:t>
          </a:r>
        </a:p>
      </xdr:txBody>
    </xdr:sp>
    <xdr:clientData/>
  </xdr:twoCellAnchor>
  <xdr:twoCellAnchor>
    <xdr:from>
      <xdr:col>1</xdr:col>
      <xdr:colOff>81779</xdr:colOff>
      <xdr:row>99</xdr:row>
      <xdr:rowOff>17934</xdr:rowOff>
    </xdr:from>
    <xdr:to>
      <xdr:col>5</xdr:col>
      <xdr:colOff>456272</xdr:colOff>
      <xdr:row>99</xdr:row>
      <xdr:rowOff>17934</xdr:rowOff>
    </xdr:to>
    <xdr:cxnSp macro="">
      <xdr:nvCxnSpPr>
        <xdr:cNvPr id="23" name="Straight Connector 22"/>
        <xdr:cNvCxnSpPr/>
      </xdr:nvCxnSpPr>
      <xdr:spPr>
        <a:xfrm flipH="1">
          <a:off x="259579" y="17302634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51346</xdr:colOff>
      <xdr:row>95</xdr:row>
      <xdr:rowOff>2</xdr:rowOff>
    </xdr:from>
    <xdr:to>
      <xdr:col>4</xdr:col>
      <xdr:colOff>611640</xdr:colOff>
      <xdr:row>98</xdr:row>
      <xdr:rowOff>22414</xdr:rowOff>
    </xdr:to>
    <xdr:sp macro="" textlink="">
      <xdr:nvSpPr>
        <xdr:cNvPr id="24" name="TextBox 23"/>
        <xdr:cNvSpPr txBox="1"/>
      </xdr:nvSpPr>
      <xdr:spPr>
        <a:xfrm>
          <a:off x="152199" y="16091649"/>
          <a:ext cx="3518647" cy="49305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>
              <a:solidFill>
                <a:schemeClr val="accent6"/>
              </a:solidFill>
            </a:rPr>
            <a:t>BMT Report</a:t>
          </a:r>
          <a:r>
            <a:rPr lang="en-GB" sz="2800" baseline="0">
              <a:solidFill>
                <a:schemeClr val="accent6"/>
              </a:solidFill>
            </a:rPr>
            <a:t> Sheet</a:t>
          </a:r>
          <a:endParaRPr lang="en-GB" sz="2800">
            <a:solidFill>
              <a:schemeClr val="accent6"/>
            </a:solidFill>
          </a:endParaRPr>
        </a:p>
      </xdr:txBody>
    </xdr:sp>
    <xdr:clientData/>
  </xdr:twoCellAnchor>
  <xdr:twoCellAnchor>
    <xdr:from>
      <xdr:col>1</xdr:col>
      <xdr:colOff>56231</xdr:colOff>
      <xdr:row>5</xdr:row>
      <xdr:rowOff>40821</xdr:rowOff>
    </xdr:from>
    <xdr:to>
      <xdr:col>5</xdr:col>
      <xdr:colOff>429312</xdr:colOff>
      <xdr:row>5</xdr:row>
      <xdr:rowOff>41136</xdr:rowOff>
    </xdr:to>
    <xdr:cxnSp macro="">
      <xdr:nvCxnSpPr>
        <xdr:cNvPr id="15" name="Straight Connector 14"/>
        <xdr:cNvCxnSpPr/>
      </xdr:nvCxnSpPr>
      <xdr:spPr>
        <a:xfrm flipH="1">
          <a:off x="233124" y="993321"/>
          <a:ext cx="5911188" cy="315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69079</xdr:colOff>
      <xdr:row>94</xdr:row>
      <xdr:rowOff>20655</xdr:rowOff>
    </xdr:from>
    <xdr:to>
      <xdr:col>5</xdr:col>
      <xdr:colOff>443572</xdr:colOff>
      <xdr:row>94</xdr:row>
      <xdr:rowOff>20655</xdr:rowOff>
    </xdr:to>
    <xdr:cxnSp macro="">
      <xdr:nvCxnSpPr>
        <xdr:cNvPr id="25" name="Straight Connector 24"/>
        <xdr:cNvCxnSpPr/>
      </xdr:nvCxnSpPr>
      <xdr:spPr>
        <a:xfrm flipH="1">
          <a:off x="246879" y="16479855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56378</xdr:colOff>
      <xdr:row>1</xdr:row>
      <xdr:rowOff>43543</xdr:rowOff>
    </xdr:from>
    <xdr:to>
      <xdr:col>5</xdr:col>
      <xdr:colOff>430871</xdr:colOff>
      <xdr:row>1</xdr:row>
      <xdr:rowOff>43858</xdr:rowOff>
    </xdr:to>
    <xdr:cxnSp macro="">
      <xdr:nvCxnSpPr>
        <xdr:cNvPr id="26" name="Straight Connector 25"/>
        <xdr:cNvCxnSpPr/>
      </xdr:nvCxnSpPr>
      <xdr:spPr>
        <a:xfrm flipH="1">
          <a:off x="234178" y="246743"/>
          <a:ext cx="6064093" cy="315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List1" displayName="List1" ref="AT4:AU8" totalsRowShown="0">
  <autoFilter ref="AT4:AU8"/>
  <tableColumns count="2">
    <tableColumn id="1" name="Option"/>
    <tableColumn id="2" name="Scor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8:H9" totalsRowShown="0" headerRowDxfId="7" dataDxfId="5" headerRowBorderDxfId="6" tableBorderDxfId="4" totalsRowBorderDxfId="3">
  <tableColumns count="3">
    <tableColumn id="1" name="Species" dataDxfId="2"/>
    <tableColumn id="2" name="Area" dataDxfId="1"/>
    <tableColumn id="3" name="Gear typ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ustom 9">
      <a:dk1>
        <a:sysClr val="windowText" lastClr="000000"/>
      </a:dk1>
      <a:lt1>
        <a:sysClr val="window" lastClr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4"/>
  <sheetViews>
    <sheetView showGridLines="0" topLeftCell="A11" zoomScale="85" zoomScaleNormal="85" workbookViewId="0">
      <selection activeCell="AB33" sqref="AB33"/>
    </sheetView>
  </sheetViews>
  <sheetFormatPr defaultColWidth="0" defaultRowHeight="12.75" zeroHeight="1" x14ac:dyDescent="0.2"/>
  <cols>
    <col min="1" max="1" width="2.7109375" customWidth="1"/>
    <col min="2" max="2" width="12.42578125" customWidth="1"/>
    <col min="3" max="3" width="14.42578125" customWidth="1"/>
    <col min="4" max="4" width="7" customWidth="1"/>
    <col min="5" max="5" width="33.5703125" bestFit="1" customWidth="1"/>
    <col min="6" max="6" width="8.7109375" style="1" customWidth="1"/>
    <col min="7" max="7" width="13" style="1" hidden="1" customWidth="1"/>
    <col min="8" max="8" width="8.7109375" style="1" customWidth="1"/>
    <col min="9" max="9" width="11.85546875" style="1" hidden="1" customWidth="1"/>
    <col min="10" max="10" width="7.42578125" style="1" hidden="1" customWidth="1"/>
    <col min="11" max="11" width="13.140625" style="1" hidden="1" customWidth="1"/>
    <col min="12" max="12" width="8.7109375" style="1" customWidth="1"/>
    <col min="13" max="15" width="7.42578125" style="1" hidden="1" customWidth="1"/>
    <col min="16" max="16" width="8.7109375" style="1" customWidth="1"/>
    <col min="17" max="19" width="7.42578125" style="1" hidden="1" customWidth="1"/>
    <col min="20" max="20" width="8.7109375" style="1" customWidth="1"/>
    <col min="21" max="21" width="7.42578125" style="1" hidden="1" customWidth="1"/>
    <col min="22" max="23" width="6.85546875" style="1" hidden="1" customWidth="1"/>
    <col min="24" max="24" width="8.7109375" style="1" customWidth="1"/>
    <col min="25" max="26" width="11.28515625" style="1" hidden="1" customWidth="1"/>
    <col min="27" max="27" width="10.85546875" style="1" customWidth="1"/>
    <col min="28" max="28" width="8.7109375" style="1" customWidth="1"/>
    <col min="29" max="30" width="8.7109375" style="1" hidden="1" customWidth="1"/>
    <col min="31" max="31" width="10.85546875" style="1" customWidth="1"/>
    <col min="32" max="32" width="8.7109375" style="1" customWidth="1"/>
    <col min="33" max="34" width="8.7109375" style="1" hidden="1" customWidth="1"/>
    <col min="35" max="35" width="10.85546875" style="1" customWidth="1"/>
    <col min="36" max="36" width="8.7109375" style="1" customWidth="1"/>
    <col min="37" max="38" width="8.7109375" style="1" hidden="1" customWidth="1"/>
    <col min="39" max="39" width="10.85546875" style="1" customWidth="1"/>
    <col min="40" max="40" width="2.5703125" customWidth="1"/>
    <col min="41" max="41" width="9.140625" hidden="1" customWidth="1"/>
    <col min="42" max="42" width="15.140625" hidden="1" customWidth="1"/>
    <col min="43" max="43" width="10" hidden="1" customWidth="1"/>
    <col min="44" max="44" width="9.140625" hidden="1" customWidth="1"/>
    <col min="45" max="45" width="15.7109375" hidden="1" customWidth="1"/>
    <col min="46" max="46" width="13.85546875" hidden="1" customWidth="1"/>
    <col min="47" max="47" width="12.7109375" hidden="1" customWidth="1"/>
    <col min="48" max="16384" width="8.85546875" hidden="1"/>
  </cols>
  <sheetData>
    <row r="1" spans="2:47" ht="13.5" thickBot="1" x14ac:dyDescent="0.25">
      <c r="B1" s="135"/>
      <c r="C1" s="135"/>
      <c r="D1" s="135"/>
      <c r="E1" s="135"/>
      <c r="F1" s="136"/>
      <c r="G1" s="137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38"/>
      <c r="V1" s="137"/>
      <c r="W1" s="137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</row>
    <row r="2" spans="2:47" ht="26.25" thickBot="1" x14ac:dyDescent="0.25">
      <c r="B2" s="139" t="s">
        <v>0</v>
      </c>
      <c r="C2" s="139" t="s">
        <v>1</v>
      </c>
      <c r="D2" s="139" t="s">
        <v>2</v>
      </c>
      <c r="E2" s="139" t="s">
        <v>3</v>
      </c>
      <c r="F2" s="131" t="s">
        <v>134</v>
      </c>
      <c r="G2" s="140" t="s">
        <v>65</v>
      </c>
      <c r="H2" s="133" t="s">
        <v>139</v>
      </c>
      <c r="I2" s="134" t="s">
        <v>122</v>
      </c>
      <c r="J2" s="134" t="s">
        <v>109</v>
      </c>
      <c r="K2" s="134" t="s">
        <v>91</v>
      </c>
      <c r="L2" s="133" t="s">
        <v>140</v>
      </c>
      <c r="M2" s="134" t="s">
        <v>119</v>
      </c>
      <c r="N2" s="134" t="s">
        <v>110</v>
      </c>
      <c r="O2" s="134" t="s">
        <v>89</v>
      </c>
      <c r="P2" s="133" t="s">
        <v>141</v>
      </c>
      <c r="Q2" s="134" t="s">
        <v>120</v>
      </c>
      <c r="R2" s="134" t="s">
        <v>111</v>
      </c>
      <c r="S2" s="134" t="s">
        <v>90</v>
      </c>
      <c r="T2" s="133" t="s">
        <v>142</v>
      </c>
      <c r="U2" s="141" t="s">
        <v>121</v>
      </c>
      <c r="V2" s="140" t="s">
        <v>112</v>
      </c>
      <c r="W2" s="140" t="s">
        <v>92</v>
      </c>
      <c r="X2" s="159" t="s">
        <v>135</v>
      </c>
      <c r="Y2" s="140" t="s">
        <v>65</v>
      </c>
      <c r="Z2" s="140" t="s">
        <v>115</v>
      </c>
      <c r="AA2" s="142" t="s">
        <v>88</v>
      </c>
      <c r="AB2" s="159" t="s">
        <v>136</v>
      </c>
      <c r="AC2" s="140" t="s">
        <v>65</v>
      </c>
      <c r="AD2" s="140" t="s">
        <v>116</v>
      </c>
      <c r="AE2" s="142" t="s">
        <v>88</v>
      </c>
      <c r="AF2" s="159" t="s">
        <v>137</v>
      </c>
      <c r="AG2" s="140" t="s">
        <v>65</v>
      </c>
      <c r="AH2" s="140" t="s">
        <v>118</v>
      </c>
      <c r="AI2" s="142" t="s">
        <v>88</v>
      </c>
      <c r="AJ2" s="159" t="s">
        <v>138</v>
      </c>
      <c r="AK2" s="140" t="s">
        <v>65</v>
      </c>
      <c r="AL2" s="140" t="s">
        <v>117</v>
      </c>
      <c r="AM2" s="142" t="s">
        <v>88</v>
      </c>
      <c r="AO2" s="6" t="s">
        <v>93</v>
      </c>
      <c r="AP2" s="19" t="s">
        <v>101</v>
      </c>
      <c r="AQ2" s="19" t="s">
        <v>87</v>
      </c>
      <c r="AR2" s="9" t="s">
        <v>88</v>
      </c>
    </row>
    <row r="3" spans="2:47" ht="13.5" customHeight="1" thickBot="1" x14ac:dyDescent="0.25">
      <c r="B3" s="163">
        <v>1</v>
      </c>
      <c r="C3" s="165" t="s">
        <v>4</v>
      </c>
      <c r="D3" s="26" t="s">
        <v>5</v>
      </c>
      <c r="E3" s="26" t="s">
        <v>6</v>
      </c>
      <c r="F3" s="27" t="s">
        <v>79</v>
      </c>
      <c r="G3" s="28">
        <f>IF(F3="---","",VLOOKUP(F3,List1[],2,FALSE))</f>
        <v>0</v>
      </c>
      <c r="H3" s="27" t="s">
        <v>79</v>
      </c>
      <c r="I3" s="27">
        <f>IF(H3="---",G3,J3)</f>
        <v>0</v>
      </c>
      <c r="J3" s="27">
        <f>IF(H3="---","",VLOOKUP(H3,List1[],2,FALSE))</f>
        <v>0</v>
      </c>
      <c r="K3" s="27">
        <f>IF(H3="---",G3,J3)</f>
        <v>0</v>
      </c>
      <c r="L3" s="27" t="s">
        <v>79</v>
      </c>
      <c r="M3" s="27">
        <f>IF(L3="---",I3,N3)</f>
        <v>0</v>
      </c>
      <c r="N3" s="27">
        <f>IF(L3="---","",VLOOKUP(L3,List1[],2,FALSE))</f>
        <v>0</v>
      </c>
      <c r="O3" s="27">
        <f t="shared" ref="O3:O33" si="0">IF(L3="---",K3,N3)</f>
        <v>0</v>
      </c>
      <c r="P3" s="27" t="s">
        <v>79</v>
      </c>
      <c r="Q3" s="27">
        <f>IF(P3="---",M3,R3)</f>
        <v>0</v>
      </c>
      <c r="R3" s="27">
        <f>IF(P3="---","",VLOOKUP(P3,List1[],2,FALSE))</f>
        <v>0</v>
      </c>
      <c r="S3" s="27">
        <f>IF(P3="---",O3,R3)</f>
        <v>0</v>
      </c>
      <c r="T3" s="27" t="s">
        <v>81</v>
      </c>
      <c r="U3" s="38">
        <f>IF(T3="---",Q3,V3)</f>
        <v>1</v>
      </c>
      <c r="V3" s="37">
        <f>IF(T3="---","",VLOOKUP(T3,List1[],2,FALSE))</f>
        <v>1</v>
      </c>
      <c r="W3" s="38">
        <f>IF(T3="---",S3,V3)</f>
        <v>1</v>
      </c>
      <c r="X3" s="151" t="s">
        <v>79</v>
      </c>
      <c r="Y3" s="152">
        <f>IF(X3="---","",VLOOKUP(X3,List1[],2,FALSE))</f>
        <v>0</v>
      </c>
      <c r="Z3" s="153">
        <f>IF(H3="---",I3,J3)</f>
        <v>0</v>
      </c>
      <c r="AA3" s="154" t="str">
        <f>IFERROR(IF(X3="---","",IF(Z3=Y3,"On Target",IF(Z3&gt;Y3,"Behind",IF(Z3&lt;Y3,"Ahead")))),"")</f>
        <v>On Target</v>
      </c>
      <c r="AB3" s="151" t="s">
        <v>79</v>
      </c>
      <c r="AC3" s="152">
        <f>IF(AB3="---","",VLOOKUP(AB3,List1[],2,FALSE))</f>
        <v>0</v>
      </c>
      <c r="AD3" s="153">
        <f>IF(L3="---",M3,N3)</f>
        <v>0</v>
      </c>
      <c r="AE3" s="154" t="str">
        <f>IF(AB3="---","",IF(AD3=AC3,"On Target",IF(AD3&gt;AC3,"Behind",IF(AD3&lt;AC3,"Ahead"))))</f>
        <v>On Target</v>
      </c>
      <c r="AF3" s="151" t="s">
        <v>82</v>
      </c>
      <c r="AG3" s="152" t="str">
        <f>IF(AF3="---","",VLOOKUP(AF3,List1[],2,FALSE))</f>
        <v/>
      </c>
      <c r="AH3" s="155">
        <f>IF(P3="---",Q3,R3)</f>
        <v>0</v>
      </c>
      <c r="AI3" s="154" t="str">
        <f>IF(AF3="---","",IF(AH3=AG3,"On Target",IF(AH3&gt;AG3,"Behind",IF(AH3&lt;AG3,"Ahead"))))</f>
        <v/>
      </c>
      <c r="AJ3" s="151" t="s">
        <v>82</v>
      </c>
      <c r="AK3" s="156" t="str">
        <f>IF(AJ3="---","",VLOOKUP(AJ3,List1[],2,FALSE))</f>
        <v/>
      </c>
      <c r="AL3" s="157">
        <f>IF(T3="---",U3,V3)</f>
        <v>1</v>
      </c>
      <c r="AM3" s="158" t="str">
        <f>IF(AJ3="---","",IF(AL3=AK3,"On Target",IF(AL3&gt;AK3,"Behind",IF(AL3&lt;AK3,"Ahead"))))</f>
        <v/>
      </c>
      <c r="AO3" s="7">
        <f t="shared" ref="AO3:AO33" si="1">IF($AJ$44&gt;0,AK3,IF($AF$44&gt;0,AG3,IF($AB$44&gt;0,AC3,IF($X$44&gt;0,Y3,IF($F$37&gt;0,G3,"error")))))</f>
        <v>0</v>
      </c>
      <c r="AP3" t="str">
        <f t="shared" ref="AP3:AP33" si="2">IF($AJ$44&gt;0,AJ3,IF($AF$44&gt;0,AF3,IF($AB$44&gt;0,AB3,IF($X$44&gt;0,X3,IF($F$37&gt;0,F3,"error")))))</f>
        <v>&lt;60</v>
      </c>
      <c r="AQ3" t="str">
        <f>IF($AJ$44&gt;0,T3,IF($AF$44&gt;0,P3,IF($AB$44&gt;0,L3,IF($X$44&gt;0,H3,"n/a"))))</f>
        <v>&lt;60</v>
      </c>
      <c r="AR3" t="str">
        <f t="shared" ref="AR3:AR33" si="3">IF($AJ$44&gt;0,AM3,IF($AF$44&gt;0,AI3,IF($AB$44&gt;0,AE3,IF($X$44&gt;0,AA3,"---"))))</f>
        <v>On Target</v>
      </c>
    </row>
    <row r="4" spans="2:47" ht="13.5" customHeight="1" thickBot="1" x14ac:dyDescent="0.25">
      <c r="B4" s="163"/>
      <c r="C4" s="165"/>
      <c r="D4" s="26" t="s">
        <v>7</v>
      </c>
      <c r="E4" s="26" t="s">
        <v>8</v>
      </c>
      <c r="F4" s="27" t="s">
        <v>79</v>
      </c>
      <c r="G4" s="28">
        <f>IF(F4="---","",VLOOKUP(F4,List1[],2,FALSE))</f>
        <v>0</v>
      </c>
      <c r="H4" s="27" t="s">
        <v>79</v>
      </c>
      <c r="I4" s="27">
        <f t="shared" ref="I4:I33" si="4">IF(H4="---",G4,J4)</f>
        <v>0</v>
      </c>
      <c r="J4" s="27">
        <f>IF(H4="---","",VLOOKUP(H4,List1[],2,FALSE))</f>
        <v>0</v>
      </c>
      <c r="K4" s="27">
        <f t="shared" ref="K4" si="5">IF(H4="---",G4,J4)</f>
        <v>0</v>
      </c>
      <c r="L4" s="27" t="s">
        <v>80</v>
      </c>
      <c r="M4" s="27">
        <f t="shared" ref="M4:M33" si="6">IF(L4="---",I4,N4)</f>
        <v>0.5</v>
      </c>
      <c r="N4" s="27">
        <f>IF(L4="---","",VLOOKUP(L4,List1[],2,FALSE))</f>
        <v>0.5</v>
      </c>
      <c r="O4" s="27">
        <f t="shared" si="0"/>
        <v>0.5</v>
      </c>
      <c r="P4" s="27" t="s">
        <v>80</v>
      </c>
      <c r="Q4" s="27">
        <f t="shared" ref="Q4:Q33" si="7">IF(P4="---",M4,R4)</f>
        <v>0.5</v>
      </c>
      <c r="R4" s="27">
        <f>IF(P4="---","",VLOOKUP(P4,List1[],2,FALSE))</f>
        <v>0.5</v>
      </c>
      <c r="S4" s="27">
        <f t="shared" ref="S4" si="8">IF(P4="---",O4,R4)</f>
        <v>0.5</v>
      </c>
      <c r="T4" s="27" t="s">
        <v>81</v>
      </c>
      <c r="U4" s="38">
        <f t="shared" ref="U4:U33" si="9">IF(T4="---",Q4,V4)</f>
        <v>1</v>
      </c>
      <c r="V4" s="29">
        <f>IF(T4="---","",VLOOKUP(T4,List1[],2,FALSE))</f>
        <v>1</v>
      </c>
      <c r="W4" s="30">
        <f t="shared" ref="W4:W33" si="10">IF(T4="---",S4,V4)</f>
        <v>1</v>
      </c>
      <c r="X4" s="39" t="s">
        <v>79</v>
      </c>
      <c r="Y4" s="40">
        <f>IF(X4="---","",VLOOKUP(X4,List1[],2,FALSE))</f>
        <v>0</v>
      </c>
      <c r="Z4" s="93">
        <f t="shared" ref="Z4:Z33" si="11">IF(H4="---",I4,J4)</f>
        <v>0</v>
      </c>
      <c r="AA4" s="48" t="str">
        <f t="shared" ref="AA4:AA32" si="12">IF(X4="---","",IF(Z4=Y4,"On Target",IF(Z4&gt;Y4,"Behind",IF(Z4&lt;Y4,"Ahead"))))</f>
        <v>On Target</v>
      </c>
      <c r="AB4" s="39" t="s">
        <v>80</v>
      </c>
      <c r="AC4" s="40">
        <f>IF(AB4="---","",VLOOKUP(AB4,List1[],2,FALSE))</f>
        <v>0.5</v>
      </c>
      <c r="AD4" s="93">
        <f t="shared" ref="AD4:AD33" si="13">IF(L4="---",M4,N4)</f>
        <v>0.5</v>
      </c>
      <c r="AE4" s="48" t="str">
        <f t="shared" ref="AE4:AE33" si="14">IF(AB4="---","",IF(AD4=AC4,"On Target",IF(AD4&gt;AC4,"Behind",IF(AD4&lt;AC4,"Ahead"))))</f>
        <v>On Target</v>
      </c>
      <c r="AF4" s="39" t="s">
        <v>82</v>
      </c>
      <c r="AG4" s="40" t="str">
        <f>IF(AF4="---","",VLOOKUP(AF4,List1[],2,FALSE))</f>
        <v/>
      </c>
      <c r="AH4" s="45">
        <f t="shared" ref="AH4:AH33" si="15">IF(P4="---",Q4,R4)</f>
        <v>0.5</v>
      </c>
      <c r="AI4" s="48" t="str">
        <f t="shared" ref="AI4:AI33" si="16">IF(AF4="---","",IF(AH4=AG4,"On Target",IF(AH4&gt;AG4,"Behind",IF(AH4&lt;AG4,"Ahead"))))</f>
        <v/>
      </c>
      <c r="AJ4" s="39" t="s">
        <v>82</v>
      </c>
      <c r="AK4" s="41" t="str">
        <f>IF(AJ4="---","",VLOOKUP(AJ4,List1[],2,FALSE))</f>
        <v/>
      </c>
      <c r="AL4" s="94">
        <f t="shared" ref="AL4:AL33" si="17">IF(T4="---",U4,V4)</f>
        <v>1</v>
      </c>
      <c r="AM4" s="42" t="str">
        <f t="shared" ref="AM4:AM33" si="18">IF(AJ4="---","",IF(AL4=AK4,"On Target",IF(AL4&gt;AK4,"Behind",IF(AL4&lt;AK4,"Ahead"))))</f>
        <v/>
      </c>
      <c r="AO4" s="7">
        <f t="shared" si="1"/>
        <v>0.5</v>
      </c>
      <c r="AP4" t="str">
        <f t="shared" si="2"/>
        <v>60-79</v>
      </c>
      <c r="AQ4" t="str">
        <f t="shared" ref="AQ4:AQ37" si="19">IF($AJ$44&gt;0,T4,IF($AF$44&gt;0,P4,IF($AB$44&gt;0,L4,IF($X$44&gt;0,H4,"n/a"))))</f>
        <v>60-79</v>
      </c>
      <c r="AR4" t="str">
        <f t="shared" si="3"/>
        <v>On Target</v>
      </c>
      <c r="AT4" t="s">
        <v>83</v>
      </c>
      <c r="AU4" t="s">
        <v>84</v>
      </c>
    </row>
    <row r="5" spans="2:47" ht="13.5" customHeight="1" thickBot="1" x14ac:dyDescent="0.25">
      <c r="B5" s="163"/>
      <c r="C5" s="165"/>
      <c r="D5" s="26" t="s">
        <v>9</v>
      </c>
      <c r="E5" s="26" t="s">
        <v>10</v>
      </c>
      <c r="F5" s="27" t="s">
        <v>82</v>
      </c>
      <c r="G5" s="28" t="str">
        <f>IF(F5="---","",VLOOKUP(F5,List1[],2,FALSE))</f>
        <v/>
      </c>
      <c r="H5" s="27" t="s">
        <v>82</v>
      </c>
      <c r="I5" s="27" t="str">
        <f t="shared" si="4"/>
        <v/>
      </c>
      <c r="J5" s="27" t="str">
        <f>IF(H5="---","",VLOOKUP(H5,List1[],2,FALSE))</f>
        <v/>
      </c>
      <c r="K5" s="27" t="str">
        <f t="shared" ref="K5:K33" si="20">IF(H5="---",G5,J5)</f>
        <v/>
      </c>
      <c r="L5" s="27" t="s">
        <v>80</v>
      </c>
      <c r="M5" s="27">
        <f t="shared" si="6"/>
        <v>0.5</v>
      </c>
      <c r="N5" s="27">
        <f>IF(L5="---","",VLOOKUP(L5,List1[],2,FALSE))</f>
        <v>0.5</v>
      </c>
      <c r="O5" s="27">
        <f t="shared" si="0"/>
        <v>0.5</v>
      </c>
      <c r="P5" s="27" t="s">
        <v>80</v>
      </c>
      <c r="Q5" s="27">
        <f t="shared" si="7"/>
        <v>0.5</v>
      </c>
      <c r="R5" s="27">
        <f>IF(P5="---","",VLOOKUP(P5,List1[],2,FALSE))</f>
        <v>0.5</v>
      </c>
      <c r="S5" s="27">
        <f t="shared" ref="S5:S33" si="21">IF(P5="---",O5,R5)</f>
        <v>0.5</v>
      </c>
      <c r="T5" s="27" t="s">
        <v>81</v>
      </c>
      <c r="U5" s="38">
        <f t="shared" si="9"/>
        <v>1</v>
      </c>
      <c r="V5" s="29">
        <f>IF(T5="---","",VLOOKUP(T5,List1[],2,FALSE))</f>
        <v>1</v>
      </c>
      <c r="W5" s="30">
        <f t="shared" si="10"/>
        <v>1</v>
      </c>
      <c r="X5" s="39" t="s">
        <v>82</v>
      </c>
      <c r="Y5" s="40" t="str">
        <f>IF(X5="---","",VLOOKUP(X5,List1[],2,FALSE))</f>
        <v/>
      </c>
      <c r="Z5" s="93" t="str">
        <f t="shared" si="11"/>
        <v/>
      </c>
      <c r="AA5" s="48" t="str">
        <f t="shared" si="12"/>
        <v/>
      </c>
      <c r="AB5" s="39" t="s">
        <v>80</v>
      </c>
      <c r="AC5" s="40">
        <f>IF(AB5="---","",VLOOKUP(AB5,List1[],2,FALSE))</f>
        <v>0.5</v>
      </c>
      <c r="AD5" s="93">
        <f t="shared" si="13"/>
        <v>0.5</v>
      </c>
      <c r="AE5" s="48" t="str">
        <f t="shared" si="14"/>
        <v>On Target</v>
      </c>
      <c r="AF5" s="39" t="s">
        <v>82</v>
      </c>
      <c r="AG5" s="40" t="str">
        <f>IF(AF5="---","",VLOOKUP(AF5,List1[],2,FALSE))</f>
        <v/>
      </c>
      <c r="AH5" s="45">
        <f t="shared" si="15"/>
        <v>0.5</v>
      </c>
      <c r="AI5" s="48" t="str">
        <f t="shared" si="16"/>
        <v/>
      </c>
      <c r="AJ5" s="39" t="s">
        <v>82</v>
      </c>
      <c r="AK5" s="41" t="str">
        <f>IF(AJ5="---","",VLOOKUP(AJ5,List1[],2,FALSE))</f>
        <v/>
      </c>
      <c r="AL5" s="94">
        <f t="shared" si="17"/>
        <v>1</v>
      </c>
      <c r="AM5" s="42" t="str">
        <f t="shared" si="18"/>
        <v/>
      </c>
      <c r="AO5" s="7">
        <f t="shared" si="1"/>
        <v>0.5</v>
      </c>
      <c r="AP5" t="str">
        <f t="shared" si="2"/>
        <v>60-79</v>
      </c>
      <c r="AQ5" t="str">
        <f t="shared" si="19"/>
        <v>60-79</v>
      </c>
      <c r="AR5" t="str">
        <f t="shared" si="3"/>
        <v>On Target</v>
      </c>
      <c r="AT5" s="2" t="s">
        <v>82</v>
      </c>
    </row>
    <row r="6" spans="2:47" ht="13.5" customHeight="1" thickBot="1" x14ac:dyDescent="0.25">
      <c r="B6" s="163"/>
      <c r="C6" s="165" t="s">
        <v>11</v>
      </c>
      <c r="D6" s="26" t="s">
        <v>12</v>
      </c>
      <c r="E6" s="26" t="s">
        <v>13</v>
      </c>
      <c r="F6" s="27" t="s">
        <v>79</v>
      </c>
      <c r="G6" s="28">
        <f>IF(F6="---","",VLOOKUP(F6,List1[],2,FALSE))</f>
        <v>0</v>
      </c>
      <c r="H6" s="27" t="s">
        <v>79</v>
      </c>
      <c r="I6" s="27">
        <f t="shared" si="4"/>
        <v>0</v>
      </c>
      <c r="J6" s="27">
        <f>IF(H6="---","",VLOOKUP(H6,List1[],2,FALSE))</f>
        <v>0</v>
      </c>
      <c r="K6" s="27">
        <f t="shared" si="20"/>
        <v>0</v>
      </c>
      <c r="L6" s="27" t="s">
        <v>80</v>
      </c>
      <c r="M6" s="27">
        <f t="shared" si="6"/>
        <v>0.5</v>
      </c>
      <c r="N6" s="27">
        <f>IF(L6="---","",VLOOKUP(L6,List1[],2,FALSE))</f>
        <v>0.5</v>
      </c>
      <c r="O6" s="27">
        <f t="shared" si="0"/>
        <v>0.5</v>
      </c>
      <c r="P6" s="27" t="s">
        <v>80</v>
      </c>
      <c r="Q6" s="27">
        <f t="shared" si="7"/>
        <v>0.5</v>
      </c>
      <c r="R6" s="27">
        <f>IF(P6="---","",VLOOKUP(P6,List1[],2,FALSE))</f>
        <v>0.5</v>
      </c>
      <c r="S6" s="27">
        <f t="shared" si="21"/>
        <v>0.5</v>
      </c>
      <c r="T6" s="27" t="s">
        <v>81</v>
      </c>
      <c r="U6" s="38">
        <f t="shared" si="9"/>
        <v>1</v>
      </c>
      <c r="V6" s="29">
        <f>IF(T6="---","",VLOOKUP(T6,List1[],2,FALSE))</f>
        <v>1</v>
      </c>
      <c r="W6" s="30">
        <f t="shared" si="10"/>
        <v>1</v>
      </c>
      <c r="X6" s="39" t="s">
        <v>79</v>
      </c>
      <c r="Y6" s="40">
        <f>IF(X6="---","",VLOOKUP(X6,List1[],2,FALSE))</f>
        <v>0</v>
      </c>
      <c r="Z6" s="93">
        <f t="shared" si="11"/>
        <v>0</v>
      </c>
      <c r="AA6" s="48" t="str">
        <f t="shared" si="12"/>
        <v>On Target</v>
      </c>
      <c r="AB6" s="39" t="s">
        <v>80</v>
      </c>
      <c r="AC6" s="40">
        <f>IF(AB6="---","",VLOOKUP(AB6,List1[],2,FALSE))</f>
        <v>0.5</v>
      </c>
      <c r="AD6" s="93">
        <f t="shared" si="13"/>
        <v>0.5</v>
      </c>
      <c r="AE6" s="48" t="str">
        <f t="shared" si="14"/>
        <v>On Target</v>
      </c>
      <c r="AF6" s="39" t="s">
        <v>82</v>
      </c>
      <c r="AG6" s="40" t="str">
        <f>IF(AF6="---","",VLOOKUP(AF6,List1[],2,FALSE))</f>
        <v/>
      </c>
      <c r="AH6" s="45">
        <f t="shared" si="15"/>
        <v>0.5</v>
      </c>
      <c r="AI6" s="48" t="str">
        <f t="shared" si="16"/>
        <v/>
      </c>
      <c r="AJ6" s="39" t="s">
        <v>82</v>
      </c>
      <c r="AK6" s="41" t="str">
        <f>IF(AJ6="---","",VLOOKUP(AJ6,List1[],2,FALSE))</f>
        <v/>
      </c>
      <c r="AL6" s="94">
        <f t="shared" si="17"/>
        <v>1</v>
      </c>
      <c r="AM6" s="42" t="str">
        <f t="shared" si="18"/>
        <v/>
      </c>
      <c r="AO6" s="7">
        <f t="shared" si="1"/>
        <v>0.5</v>
      </c>
      <c r="AP6" t="str">
        <f t="shared" si="2"/>
        <v>60-79</v>
      </c>
      <c r="AQ6" t="str">
        <f t="shared" si="19"/>
        <v>60-79</v>
      </c>
      <c r="AR6" t="str">
        <f t="shared" si="3"/>
        <v>On Target</v>
      </c>
      <c r="AT6" s="17" t="s">
        <v>81</v>
      </c>
      <c r="AU6">
        <v>1</v>
      </c>
    </row>
    <row r="7" spans="2:47" ht="13.5" customHeight="1" thickBot="1" x14ac:dyDescent="0.25">
      <c r="B7" s="163"/>
      <c r="C7" s="165"/>
      <c r="D7" s="26" t="s">
        <v>14</v>
      </c>
      <c r="E7" s="26" t="s">
        <v>15</v>
      </c>
      <c r="F7" s="27" t="s">
        <v>79</v>
      </c>
      <c r="G7" s="28">
        <f>IF(F7="---","",VLOOKUP(F7,List1[],2,FALSE))</f>
        <v>0</v>
      </c>
      <c r="H7" s="27" t="s">
        <v>79</v>
      </c>
      <c r="I7" s="27">
        <f t="shared" ref="I7" si="22">IF(H7="---",G7,J7)</f>
        <v>0</v>
      </c>
      <c r="J7" s="27">
        <f>IF(H7="---","",VLOOKUP(H7,List1[],2,FALSE))</f>
        <v>0</v>
      </c>
      <c r="K7" s="27">
        <f t="shared" ref="K7" si="23">IF(H7="---",G7,J7)</f>
        <v>0</v>
      </c>
      <c r="L7" s="27" t="s">
        <v>80</v>
      </c>
      <c r="M7" s="27">
        <f t="shared" ref="M7" si="24">IF(L7="---",I7,N7)</f>
        <v>0.5</v>
      </c>
      <c r="N7" s="27">
        <f>IF(L7="---","",VLOOKUP(L7,List1[],2,FALSE))</f>
        <v>0.5</v>
      </c>
      <c r="O7" s="27">
        <f t="shared" ref="O7" si="25">IF(L7="---",K7,N7)</f>
        <v>0.5</v>
      </c>
      <c r="P7" s="27" t="s">
        <v>80</v>
      </c>
      <c r="Q7" s="27">
        <f t="shared" ref="Q7" si="26">IF(P7="---",M7,R7)</f>
        <v>0.5</v>
      </c>
      <c r="R7" s="27">
        <f>IF(P7="---","",VLOOKUP(P7,List1[],2,FALSE))</f>
        <v>0.5</v>
      </c>
      <c r="S7" s="27">
        <f t="shared" ref="S7" si="27">IF(P7="---",O7,R7)</f>
        <v>0.5</v>
      </c>
      <c r="T7" s="27" t="s">
        <v>81</v>
      </c>
      <c r="U7" s="38">
        <f t="shared" si="9"/>
        <v>1</v>
      </c>
      <c r="V7" s="29">
        <f>IF(T7="---","",VLOOKUP(T7,List1[],2,FALSE))</f>
        <v>1</v>
      </c>
      <c r="W7" s="30">
        <f t="shared" si="10"/>
        <v>1</v>
      </c>
      <c r="X7" s="39" t="s">
        <v>79</v>
      </c>
      <c r="Y7" s="40">
        <f>IF(X7="---","",VLOOKUP(X7,List1[],2,FALSE))</f>
        <v>0</v>
      </c>
      <c r="Z7" s="93">
        <f t="shared" si="11"/>
        <v>0</v>
      </c>
      <c r="AA7" s="48" t="str">
        <f t="shared" si="12"/>
        <v>On Target</v>
      </c>
      <c r="AB7" s="39" t="s">
        <v>80</v>
      </c>
      <c r="AC7" s="40">
        <f>IF(AB7="---","",VLOOKUP(AB7,List1[],2,FALSE))</f>
        <v>0.5</v>
      </c>
      <c r="AD7" s="93">
        <f t="shared" si="13"/>
        <v>0.5</v>
      </c>
      <c r="AE7" s="48" t="str">
        <f t="shared" si="14"/>
        <v>On Target</v>
      </c>
      <c r="AF7" s="39" t="s">
        <v>82</v>
      </c>
      <c r="AG7" s="40" t="str">
        <f>IF(AF7="---","",VLOOKUP(AF7,List1[],2,FALSE))</f>
        <v/>
      </c>
      <c r="AH7" s="45">
        <f t="shared" si="15"/>
        <v>0.5</v>
      </c>
      <c r="AI7" s="48" t="str">
        <f t="shared" si="16"/>
        <v/>
      </c>
      <c r="AJ7" s="39" t="s">
        <v>82</v>
      </c>
      <c r="AK7" s="41" t="str">
        <f>IF(AJ7="---","",VLOOKUP(AJ7,List1[],2,FALSE))</f>
        <v/>
      </c>
      <c r="AL7" s="94">
        <f t="shared" si="17"/>
        <v>1</v>
      </c>
      <c r="AM7" s="42" t="str">
        <f t="shared" si="18"/>
        <v/>
      </c>
      <c r="AO7" s="7">
        <f t="shared" si="1"/>
        <v>0.5</v>
      </c>
      <c r="AP7" t="str">
        <f t="shared" si="2"/>
        <v>60-79</v>
      </c>
      <c r="AQ7" t="str">
        <f t="shared" si="19"/>
        <v>60-79</v>
      </c>
      <c r="AR7" t="str">
        <f t="shared" si="3"/>
        <v>On Target</v>
      </c>
      <c r="AT7" s="4" t="s">
        <v>80</v>
      </c>
      <c r="AU7">
        <v>0.5</v>
      </c>
    </row>
    <row r="8" spans="2:47" ht="13.5" customHeight="1" thickBot="1" x14ac:dyDescent="0.25">
      <c r="B8" s="163"/>
      <c r="C8" s="165"/>
      <c r="D8" s="26" t="s">
        <v>16</v>
      </c>
      <c r="E8" s="26" t="s">
        <v>17</v>
      </c>
      <c r="F8" s="27" t="s">
        <v>79</v>
      </c>
      <c r="G8" s="28">
        <f>IF(F8="---","",VLOOKUP(F8,List1[],2,FALSE))</f>
        <v>0</v>
      </c>
      <c r="H8" s="27" t="s">
        <v>80</v>
      </c>
      <c r="I8" s="27">
        <f t="shared" si="4"/>
        <v>0.5</v>
      </c>
      <c r="J8" s="27">
        <f>IF(H8="---","",VLOOKUP(H8,List1[],2,FALSE))</f>
        <v>0.5</v>
      </c>
      <c r="K8" s="27">
        <f t="shared" si="20"/>
        <v>0.5</v>
      </c>
      <c r="L8" s="27" t="s">
        <v>80</v>
      </c>
      <c r="M8" s="27">
        <f t="shared" si="6"/>
        <v>0.5</v>
      </c>
      <c r="N8" s="27">
        <f>IF(L8="---","",VLOOKUP(L8,List1[],2,FALSE))</f>
        <v>0.5</v>
      </c>
      <c r="O8" s="27">
        <f t="shared" si="0"/>
        <v>0.5</v>
      </c>
      <c r="P8" s="27" t="s">
        <v>81</v>
      </c>
      <c r="Q8" s="27">
        <f t="shared" si="7"/>
        <v>1</v>
      </c>
      <c r="R8" s="27">
        <f>IF(P8="---","",VLOOKUP(P8,List1[],2,FALSE))</f>
        <v>1</v>
      </c>
      <c r="S8" s="27">
        <f t="shared" si="21"/>
        <v>1</v>
      </c>
      <c r="T8" s="27" t="s">
        <v>81</v>
      </c>
      <c r="U8" s="38">
        <f t="shared" si="9"/>
        <v>1</v>
      </c>
      <c r="V8" s="29">
        <f>IF(T8="---","",VLOOKUP(T8,List1[],2,FALSE))</f>
        <v>1</v>
      </c>
      <c r="W8" s="30">
        <f t="shared" si="10"/>
        <v>1</v>
      </c>
      <c r="X8" s="39" t="s">
        <v>80</v>
      </c>
      <c r="Y8" s="40">
        <f>IF(X8="---","",VLOOKUP(X8,List1[],2,FALSE))</f>
        <v>0.5</v>
      </c>
      <c r="Z8" s="93">
        <f t="shared" si="11"/>
        <v>0.5</v>
      </c>
      <c r="AA8" s="48" t="str">
        <f t="shared" si="12"/>
        <v>On Target</v>
      </c>
      <c r="AB8" s="39" t="s">
        <v>81</v>
      </c>
      <c r="AC8" s="40">
        <f>IF(AB8="---","",VLOOKUP(AB8,List1[],2,FALSE))</f>
        <v>1</v>
      </c>
      <c r="AD8" s="93">
        <f t="shared" si="13"/>
        <v>0.5</v>
      </c>
      <c r="AE8" s="48" t="str">
        <f t="shared" si="14"/>
        <v>Ahead</v>
      </c>
      <c r="AF8" s="39" t="s">
        <v>82</v>
      </c>
      <c r="AG8" s="40" t="str">
        <f>IF(AF8="---","",VLOOKUP(AF8,List1[],2,FALSE))</f>
        <v/>
      </c>
      <c r="AH8" s="45">
        <f t="shared" si="15"/>
        <v>1</v>
      </c>
      <c r="AI8" s="48" t="str">
        <f t="shared" si="16"/>
        <v/>
      </c>
      <c r="AJ8" s="39" t="s">
        <v>82</v>
      </c>
      <c r="AK8" s="41" t="str">
        <f>IF(AJ8="---","",VLOOKUP(AJ8,List1[],2,FALSE))</f>
        <v/>
      </c>
      <c r="AL8" s="94">
        <f t="shared" si="17"/>
        <v>1</v>
      </c>
      <c r="AM8" s="42" t="str">
        <f t="shared" si="18"/>
        <v/>
      </c>
      <c r="AO8" s="7">
        <f t="shared" si="1"/>
        <v>1</v>
      </c>
      <c r="AP8" t="str">
        <f t="shared" si="2"/>
        <v>≥80</v>
      </c>
      <c r="AQ8" t="str">
        <f t="shared" si="19"/>
        <v>60-79</v>
      </c>
      <c r="AR8" t="str">
        <f t="shared" si="3"/>
        <v>Ahead</v>
      </c>
      <c r="AT8" s="112" t="s">
        <v>79</v>
      </c>
      <c r="AU8">
        <v>0</v>
      </c>
    </row>
    <row r="9" spans="2:47" ht="13.5" customHeight="1" thickBot="1" x14ac:dyDescent="0.25">
      <c r="B9" s="163"/>
      <c r="C9" s="165"/>
      <c r="D9" s="26" t="s">
        <v>18</v>
      </c>
      <c r="E9" s="26" t="s">
        <v>19</v>
      </c>
      <c r="F9" s="27" t="s">
        <v>79</v>
      </c>
      <c r="G9" s="28">
        <f>IF(F9="---","",VLOOKUP(F9,List1[],2,FALSE))</f>
        <v>0</v>
      </c>
      <c r="H9" s="27" t="s">
        <v>80</v>
      </c>
      <c r="I9" s="27">
        <f t="shared" si="4"/>
        <v>0.5</v>
      </c>
      <c r="J9" s="27">
        <f>IF(H9="---","",VLOOKUP(H9,List1[],2,FALSE))</f>
        <v>0.5</v>
      </c>
      <c r="K9" s="27">
        <f t="shared" si="20"/>
        <v>0.5</v>
      </c>
      <c r="L9" s="27" t="s">
        <v>80</v>
      </c>
      <c r="M9" s="27">
        <f t="shared" si="6"/>
        <v>0.5</v>
      </c>
      <c r="N9" s="27">
        <f>IF(L9="---","",VLOOKUP(L9,List1[],2,FALSE))</f>
        <v>0.5</v>
      </c>
      <c r="O9" s="27">
        <f t="shared" si="0"/>
        <v>0.5</v>
      </c>
      <c r="P9" s="27" t="s">
        <v>81</v>
      </c>
      <c r="Q9" s="27">
        <f t="shared" si="7"/>
        <v>1</v>
      </c>
      <c r="R9" s="27">
        <f>IF(P9="---","",VLOOKUP(P9,List1[],2,FALSE))</f>
        <v>1</v>
      </c>
      <c r="S9" s="27">
        <f t="shared" si="21"/>
        <v>1</v>
      </c>
      <c r="T9" s="27" t="s">
        <v>81</v>
      </c>
      <c r="U9" s="38">
        <f t="shared" si="9"/>
        <v>1</v>
      </c>
      <c r="V9" s="29">
        <f>IF(T9="---","",VLOOKUP(T9,List1[],2,FALSE))</f>
        <v>1</v>
      </c>
      <c r="W9" s="30">
        <f t="shared" si="10"/>
        <v>1</v>
      </c>
      <c r="X9" s="39" t="s">
        <v>80</v>
      </c>
      <c r="Y9" s="40">
        <f>IF(X9="---","",VLOOKUP(X9,List1[],2,FALSE))</f>
        <v>0.5</v>
      </c>
      <c r="Z9" s="93">
        <f t="shared" si="11"/>
        <v>0.5</v>
      </c>
      <c r="AA9" s="48" t="str">
        <f t="shared" si="12"/>
        <v>On Target</v>
      </c>
      <c r="AB9" s="39" t="s">
        <v>81</v>
      </c>
      <c r="AC9" s="40">
        <f>IF(AB9="---","",VLOOKUP(AB9,List1[],2,FALSE))</f>
        <v>1</v>
      </c>
      <c r="AD9" s="93">
        <f t="shared" si="13"/>
        <v>0.5</v>
      </c>
      <c r="AE9" s="48" t="str">
        <f t="shared" si="14"/>
        <v>Ahead</v>
      </c>
      <c r="AF9" s="39" t="s">
        <v>82</v>
      </c>
      <c r="AG9" s="40" t="str">
        <f>IF(AF9="---","",VLOOKUP(AF9,List1[],2,FALSE))</f>
        <v/>
      </c>
      <c r="AH9" s="45">
        <f t="shared" si="15"/>
        <v>1</v>
      </c>
      <c r="AI9" s="48" t="str">
        <f t="shared" si="16"/>
        <v/>
      </c>
      <c r="AJ9" s="39" t="s">
        <v>82</v>
      </c>
      <c r="AK9" s="41" t="str">
        <f>IF(AJ9="---","",VLOOKUP(AJ9,List1[],2,FALSE))</f>
        <v/>
      </c>
      <c r="AL9" s="94">
        <f t="shared" si="17"/>
        <v>1</v>
      </c>
      <c r="AM9" s="42" t="str">
        <f t="shared" si="18"/>
        <v/>
      </c>
      <c r="AO9" s="7">
        <f t="shared" si="1"/>
        <v>1</v>
      </c>
      <c r="AP9" t="str">
        <f t="shared" si="2"/>
        <v>≥80</v>
      </c>
      <c r="AQ9" t="str">
        <f t="shared" si="19"/>
        <v>60-79</v>
      </c>
      <c r="AR9" t="str">
        <f t="shared" si="3"/>
        <v>Ahead</v>
      </c>
    </row>
    <row r="10" spans="2:47" ht="13.5" customHeight="1" thickBot="1" x14ac:dyDescent="0.25">
      <c r="B10" s="163">
        <v>2</v>
      </c>
      <c r="C10" s="165" t="s">
        <v>20</v>
      </c>
      <c r="D10" s="26" t="s">
        <v>21</v>
      </c>
      <c r="E10" s="26" t="s">
        <v>4</v>
      </c>
      <c r="F10" s="27" t="s">
        <v>79</v>
      </c>
      <c r="G10" s="28">
        <f>IF(F10="---","",VLOOKUP(F10,List1[],2,FALSE))</f>
        <v>0</v>
      </c>
      <c r="H10" s="27" t="s">
        <v>79</v>
      </c>
      <c r="I10" s="27">
        <f t="shared" si="4"/>
        <v>0</v>
      </c>
      <c r="J10" s="27">
        <f>IF(H10="---","",VLOOKUP(H10,List1[],2,FALSE))</f>
        <v>0</v>
      </c>
      <c r="K10" s="27">
        <f t="shared" si="20"/>
        <v>0</v>
      </c>
      <c r="L10" s="27" t="s">
        <v>79</v>
      </c>
      <c r="M10" s="27">
        <f t="shared" si="6"/>
        <v>0</v>
      </c>
      <c r="N10" s="27">
        <f>IF(L10="---","",VLOOKUP(L10,List1[],2,FALSE))</f>
        <v>0</v>
      </c>
      <c r="O10" s="27">
        <f t="shared" si="0"/>
        <v>0</v>
      </c>
      <c r="P10" s="27" t="s">
        <v>80</v>
      </c>
      <c r="Q10" s="27">
        <f t="shared" si="7"/>
        <v>0.5</v>
      </c>
      <c r="R10" s="27">
        <f>IF(P10="---","",VLOOKUP(P10,List1[],2,FALSE))</f>
        <v>0.5</v>
      </c>
      <c r="S10" s="27">
        <f t="shared" si="21"/>
        <v>0.5</v>
      </c>
      <c r="T10" s="27" t="s">
        <v>81</v>
      </c>
      <c r="U10" s="38">
        <f t="shared" si="9"/>
        <v>1</v>
      </c>
      <c r="V10" s="29">
        <f>IF(T10="---","",VLOOKUP(T10,List1[],2,FALSE))</f>
        <v>1</v>
      </c>
      <c r="W10" s="30">
        <f t="shared" si="10"/>
        <v>1</v>
      </c>
      <c r="X10" s="39" t="s">
        <v>79</v>
      </c>
      <c r="Y10" s="40">
        <f>IF(X10="---","",VLOOKUP(X10,List1[],2,FALSE))</f>
        <v>0</v>
      </c>
      <c r="Z10" s="93">
        <f t="shared" si="11"/>
        <v>0</v>
      </c>
      <c r="AA10" s="48" t="str">
        <f t="shared" si="12"/>
        <v>On Target</v>
      </c>
      <c r="AB10" s="39" t="s">
        <v>80</v>
      </c>
      <c r="AC10" s="40">
        <f>IF(AB10="---","",VLOOKUP(AB10,List1[],2,FALSE))</f>
        <v>0.5</v>
      </c>
      <c r="AD10" s="93">
        <f t="shared" si="13"/>
        <v>0</v>
      </c>
      <c r="AE10" s="48" t="str">
        <f t="shared" si="14"/>
        <v>Ahead</v>
      </c>
      <c r="AF10" s="39" t="s">
        <v>82</v>
      </c>
      <c r="AG10" s="40" t="str">
        <f>IF(AF10="---","",VLOOKUP(AF10,List1[],2,FALSE))</f>
        <v/>
      </c>
      <c r="AH10" s="45">
        <f t="shared" si="15"/>
        <v>0.5</v>
      </c>
      <c r="AI10" s="48" t="str">
        <f t="shared" si="16"/>
        <v/>
      </c>
      <c r="AJ10" s="39" t="s">
        <v>82</v>
      </c>
      <c r="AK10" s="41" t="str">
        <f>IF(AJ10="---","",VLOOKUP(AJ10,List1[],2,FALSE))</f>
        <v/>
      </c>
      <c r="AL10" s="94">
        <f t="shared" si="17"/>
        <v>1</v>
      </c>
      <c r="AM10" s="42" t="str">
        <f t="shared" si="18"/>
        <v/>
      </c>
      <c r="AO10" s="8">
        <f t="shared" si="1"/>
        <v>0.5</v>
      </c>
      <c r="AP10" t="str">
        <f t="shared" si="2"/>
        <v>60-79</v>
      </c>
      <c r="AQ10" t="str">
        <f t="shared" si="19"/>
        <v>&lt;60</v>
      </c>
      <c r="AR10" t="str">
        <f t="shared" si="3"/>
        <v>Ahead</v>
      </c>
    </row>
    <row r="11" spans="2:47" ht="13.5" customHeight="1" thickBot="1" x14ac:dyDescent="0.25">
      <c r="B11" s="163"/>
      <c r="C11" s="165"/>
      <c r="D11" s="26" t="s">
        <v>22</v>
      </c>
      <c r="E11" s="26" t="s">
        <v>23</v>
      </c>
      <c r="F11" s="27" t="s">
        <v>79</v>
      </c>
      <c r="G11" s="28">
        <f>IF(F11="---","",VLOOKUP(F11,List1[],2,FALSE))</f>
        <v>0</v>
      </c>
      <c r="H11" s="27" t="s">
        <v>79</v>
      </c>
      <c r="I11" s="27">
        <f t="shared" si="4"/>
        <v>0</v>
      </c>
      <c r="J11" s="27">
        <f>IF(H11="---","",VLOOKUP(H11,List1[],2,FALSE))</f>
        <v>0</v>
      </c>
      <c r="K11" s="27">
        <f t="shared" si="20"/>
        <v>0</v>
      </c>
      <c r="L11" s="27" t="s">
        <v>79</v>
      </c>
      <c r="M11" s="27">
        <f t="shared" si="6"/>
        <v>0</v>
      </c>
      <c r="N11" s="27">
        <f>IF(L11="---","",VLOOKUP(L11,List1[],2,FALSE))</f>
        <v>0</v>
      </c>
      <c r="O11" s="27">
        <f t="shared" si="0"/>
        <v>0</v>
      </c>
      <c r="P11" s="27" t="s">
        <v>80</v>
      </c>
      <c r="Q11" s="27">
        <f t="shared" si="7"/>
        <v>0.5</v>
      </c>
      <c r="R11" s="27">
        <f>IF(P11="---","",VLOOKUP(P11,List1[],2,FALSE))</f>
        <v>0.5</v>
      </c>
      <c r="S11" s="27">
        <f t="shared" si="21"/>
        <v>0.5</v>
      </c>
      <c r="T11" s="27" t="s">
        <v>81</v>
      </c>
      <c r="U11" s="38">
        <f t="shared" si="9"/>
        <v>1</v>
      </c>
      <c r="V11" s="29">
        <f>IF(T11="---","",VLOOKUP(T11,List1[],2,FALSE))</f>
        <v>1</v>
      </c>
      <c r="W11" s="30">
        <f t="shared" si="10"/>
        <v>1</v>
      </c>
      <c r="X11" s="39" t="s">
        <v>79</v>
      </c>
      <c r="Y11" s="40">
        <f>IF(X11="---","",VLOOKUP(X11,List1[],2,FALSE))</f>
        <v>0</v>
      </c>
      <c r="Z11" s="93">
        <f t="shared" si="11"/>
        <v>0</v>
      </c>
      <c r="AA11" s="48" t="str">
        <f t="shared" si="12"/>
        <v>On Target</v>
      </c>
      <c r="AB11" s="39" t="s">
        <v>80</v>
      </c>
      <c r="AC11" s="40">
        <f>IF(AB11="---","",VLOOKUP(AB11,List1[],2,FALSE))</f>
        <v>0.5</v>
      </c>
      <c r="AD11" s="93">
        <f t="shared" si="13"/>
        <v>0</v>
      </c>
      <c r="AE11" s="48" t="str">
        <f t="shared" si="14"/>
        <v>Ahead</v>
      </c>
      <c r="AF11" s="39" t="s">
        <v>82</v>
      </c>
      <c r="AG11" s="40" t="str">
        <f>IF(AF11="---","",VLOOKUP(AF11,List1[],2,FALSE))</f>
        <v/>
      </c>
      <c r="AH11" s="45">
        <f t="shared" si="15"/>
        <v>0.5</v>
      </c>
      <c r="AI11" s="48" t="str">
        <f t="shared" si="16"/>
        <v/>
      </c>
      <c r="AJ11" s="39" t="s">
        <v>82</v>
      </c>
      <c r="AK11" s="41" t="str">
        <f>IF(AJ11="---","",VLOOKUP(AJ11,List1[],2,FALSE))</f>
        <v/>
      </c>
      <c r="AL11" s="94">
        <f t="shared" si="17"/>
        <v>1</v>
      </c>
      <c r="AM11" s="42" t="str">
        <f t="shared" si="18"/>
        <v/>
      </c>
      <c r="AO11" s="8">
        <f t="shared" si="1"/>
        <v>0.5</v>
      </c>
      <c r="AP11" t="str">
        <f t="shared" si="2"/>
        <v>60-79</v>
      </c>
      <c r="AQ11" t="str">
        <f t="shared" si="19"/>
        <v>&lt;60</v>
      </c>
      <c r="AR11" t="str">
        <f t="shared" si="3"/>
        <v>Ahead</v>
      </c>
    </row>
    <row r="12" spans="2:47" ht="13.5" customHeight="1" thickBot="1" x14ac:dyDescent="0.25">
      <c r="B12" s="163"/>
      <c r="C12" s="165"/>
      <c r="D12" s="26" t="s">
        <v>24</v>
      </c>
      <c r="E12" s="26" t="s">
        <v>25</v>
      </c>
      <c r="F12" s="27" t="s">
        <v>79</v>
      </c>
      <c r="G12" s="28">
        <f>IF(F12="---","",VLOOKUP(F12,List1[],2,FALSE))</f>
        <v>0</v>
      </c>
      <c r="H12" s="27" t="s">
        <v>79</v>
      </c>
      <c r="I12" s="27">
        <f t="shared" si="4"/>
        <v>0</v>
      </c>
      <c r="J12" s="27">
        <f>IF(H12="---","",VLOOKUP(H12,List1[],2,FALSE))</f>
        <v>0</v>
      </c>
      <c r="K12" s="27">
        <f t="shared" si="20"/>
        <v>0</v>
      </c>
      <c r="L12" s="27" t="s">
        <v>80</v>
      </c>
      <c r="M12" s="27">
        <f t="shared" si="6"/>
        <v>0.5</v>
      </c>
      <c r="N12" s="27">
        <f>IF(L12="---","",VLOOKUP(L12,List1[],2,FALSE))</f>
        <v>0.5</v>
      </c>
      <c r="O12" s="27">
        <f t="shared" si="0"/>
        <v>0.5</v>
      </c>
      <c r="P12" s="27" t="s">
        <v>81</v>
      </c>
      <c r="Q12" s="27">
        <f t="shared" si="7"/>
        <v>1</v>
      </c>
      <c r="R12" s="27">
        <f>IF(P12="---","",VLOOKUP(P12,List1[],2,FALSE))</f>
        <v>1</v>
      </c>
      <c r="S12" s="27">
        <f t="shared" si="21"/>
        <v>1</v>
      </c>
      <c r="T12" s="27" t="s">
        <v>81</v>
      </c>
      <c r="U12" s="38">
        <f t="shared" si="9"/>
        <v>1</v>
      </c>
      <c r="V12" s="29">
        <f>IF(T12="---","",VLOOKUP(T12,List1[],2,FALSE))</f>
        <v>1</v>
      </c>
      <c r="W12" s="30">
        <f t="shared" si="10"/>
        <v>1</v>
      </c>
      <c r="X12" s="39" t="s">
        <v>79</v>
      </c>
      <c r="Y12" s="40">
        <f>IF(X12="---","",VLOOKUP(X12,List1[],2,FALSE))</f>
        <v>0</v>
      </c>
      <c r="Z12" s="93">
        <f t="shared" si="11"/>
        <v>0</v>
      </c>
      <c r="AA12" s="48" t="str">
        <f t="shared" si="12"/>
        <v>On Target</v>
      </c>
      <c r="AB12" s="39" t="s">
        <v>81</v>
      </c>
      <c r="AC12" s="40">
        <f>IF(AB12="---","",VLOOKUP(AB12,List1[],2,FALSE))</f>
        <v>1</v>
      </c>
      <c r="AD12" s="93">
        <f t="shared" si="13"/>
        <v>0.5</v>
      </c>
      <c r="AE12" s="48" t="str">
        <f t="shared" si="14"/>
        <v>Ahead</v>
      </c>
      <c r="AF12" s="39" t="s">
        <v>82</v>
      </c>
      <c r="AG12" s="40" t="str">
        <f>IF(AF12="---","",VLOOKUP(AF12,List1[],2,FALSE))</f>
        <v/>
      </c>
      <c r="AH12" s="45">
        <f t="shared" si="15"/>
        <v>1</v>
      </c>
      <c r="AI12" s="48" t="str">
        <f t="shared" si="16"/>
        <v/>
      </c>
      <c r="AJ12" s="39" t="s">
        <v>82</v>
      </c>
      <c r="AK12" s="41" t="str">
        <f>IF(AJ12="---","",VLOOKUP(AJ12,List1[],2,FALSE))</f>
        <v/>
      </c>
      <c r="AL12" s="94">
        <f t="shared" si="17"/>
        <v>1</v>
      </c>
      <c r="AM12" s="42" t="str">
        <f t="shared" si="18"/>
        <v/>
      </c>
      <c r="AO12" s="8">
        <f t="shared" si="1"/>
        <v>1</v>
      </c>
      <c r="AP12" t="str">
        <f t="shared" si="2"/>
        <v>≥80</v>
      </c>
      <c r="AQ12" t="str">
        <f t="shared" si="19"/>
        <v>60-79</v>
      </c>
      <c r="AR12" t="str">
        <f t="shared" si="3"/>
        <v>Ahead</v>
      </c>
    </row>
    <row r="13" spans="2:47" ht="13.5" customHeight="1" thickBot="1" x14ac:dyDescent="0.25">
      <c r="B13" s="163"/>
      <c r="C13" s="165" t="s">
        <v>26</v>
      </c>
      <c r="D13" s="26" t="s">
        <v>27</v>
      </c>
      <c r="E13" s="26" t="s">
        <v>4</v>
      </c>
      <c r="F13" s="27" t="s">
        <v>81</v>
      </c>
      <c r="G13" s="28">
        <f>IF(F13="---","",VLOOKUP(F13,List1[],2,FALSE))</f>
        <v>1</v>
      </c>
      <c r="H13" s="27" t="s">
        <v>81</v>
      </c>
      <c r="I13" s="27">
        <f t="shared" si="4"/>
        <v>1</v>
      </c>
      <c r="J13" s="27">
        <f>IF(H13="---","",VLOOKUP(H13,List1[],2,FALSE))</f>
        <v>1</v>
      </c>
      <c r="K13" s="27">
        <f t="shared" si="20"/>
        <v>1</v>
      </c>
      <c r="L13" s="27" t="s">
        <v>81</v>
      </c>
      <c r="M13" s="27">
        <f t="shared" si="6"/>
        <v>1</v>
      </c>
      <c r="N13" s="27">
        <f>IF(L13="---","",VLOOKUP(L13,List1[],2,FALSE))</f>
        <v>1</v>
      </c>
      <c r="O13" s="27">
        <f t="shared" si="0"/>
        <v>1</v>
      </c>
      <c r="P13" s="27" t="s">
        <v>81</v>
      </c>
      <c r="Q13" s="27">
        <f t="shared" si="7"/>
        <v>1</v>
      </c>
      <c r="R13" s="27">
        <f>IF(P13="---","",VLOOKUP(P13,List1[],2,FALSE))</f>
        <v>1</v>
      </c>
      <c r="S13" s="27">
        <f t="shared" si="21"/>
        <v>1</v>
      </c>
      <c r="T13" s="27" t="s">
        <v>81</v>
      </c>
      <c r="U13" s="38">
        <f t="shared" si="9"/>
        <v>1</v>
      </c>
      <c r="V13" s="29">
        <f>IF(T13="---","",VLOOKUP(T13,List1[],2,FALSE))</f>
        <v>1</v>
      </c>
      <c r="W13" s="30">
        <f t="shared" si="10"/>
        <v>1</v>
      </c>
      <c r="X13" s="39" t="s">
        <v>81</v>
      </c>
      <c r="Y13" s="40">
        <f>IF(X13="---","",VLOOKUP(X13,List1[],2,FALSE))</f>
        <v>1</v>
      </c>
      <c r="Z13" s="93">
        <f t="shared" si="11"/>
        <v>1</v>
      </c>
      <c r="AA13" s="48" t="str">
        <f t="shared" si="12"/>
        <v>On Target</v>
      </c>
      <c r="AB13" s="39" t="s">
        <v>81</v>
      </c>
      <c r="AC13" s="40">
        <f>IF(AB13="---","",VLOOKUP(AB13,List1[],2,FALSE))</f>
        <v>1</v>
      </c>
      <c r="AD13" s="93">
        <f t="shared" si="13"/>
        <v>1</v>
      </c>
      <c r="AE13" s="48" t="str">
        <f t="shared" si="14"/>
        <v>On Target</v>
      </c>
      <c r="AF13" s="39" t="s">
        <v>82</v>
      </c>
      <c r="AG13" s="40" t="str">
        <f>IF(AF13="---","",VLOOKUP(AF13,List1[],2,FALSE))</f>
        <v/>
      </c>
      <c r="AH13" s="45">
        <f t="shared" si="15"/>
        <v>1</v>
      </c>
      <c r="AI13" s="48" t="str">
        <f t="shared" si="16"/>
        <v/>
      </c>
      <c r="AJ13" s="39" t="s">
        <v>82</v>
      </c>
      <c r="AK13" s="41" t="str">
        <f>IF(AJ13="---","",VLOOKUP(AJ13,List1[],2,FALSE))</f>
        <v/>
      </c>
      <c r="AL13" s="94">
        <f t="shared" si="17"/>
        <v>1</v>
      </c>
      <c r="AM13" s="42" t="str">
        <f t="shared" si="18"/>
        <v/>
      </c>
      <c r="AO13" s="8">
        <f t="shared" si="1"/>
        <v>1</v>
      </c>
      <c r="AP13" t="str">
        <f t="shared" si="2"/>
        <v>≥80</v>
      </c>
      <c r="AQ13" t="str">
        <f t="shared" si="19"/>
        <v>≥80</v>
      </c>
      <c r="AR13" t="str">
        <f t="shared" si="3"/>
        <v>On Target</v>
      </c>
    </row>
    <row r="14" spans="2:47" ht="13.5" customHeight="1" thickBot="1" x14ac:dyDescent="0.25">
      <c r="B14" s="163"/>
      <c r="C14" s="165"/>
      <c r="D14" s="26" t="s">
        <v>28</v>
      </c>
      <c r="E14" s="26" t="s">
        <v>23</v>
      </c>
      <c r="F14" s="27" t="s">
        <v>81</v>
      </c>
      <c r="G14" s="28">
        <f>IF(F14="---","",VLOOKUP(F14,List1[],2,FALSE))</f>
        <v>1</v>
      </c>
      <c r="H14" s="27" t="s">
        <v>81</v>
      </c>
      <c r="I14" s="27">
        <f t="shared" si="4"/>
        <v>1</v>
      </c>
      <c r="J14" s="27">
        <f>IF(H14="---","",VLOOKUP(H14,List1[],2,FALSE))</f>
        <v>1</v>
      </c>
      <c r="K14" s="27">
        <f t="shared" si="20"/>
        <v>1</v>
      </c>
      <c r="L14" s="27" t="s">
        <v>81</v>
      </c>
      <c r="M14" s="27">
        <f t="shared" si="6"/>
        <v>1</v>
      </c>
      <c r="N14" s="27">
        <f>IF(L14="---","",VLOOKUP(L14,List1[],2,FALSE))</f>
        <v>1</v>
      </c>
      <c r="O14" s="27">
        <f t="shared" si="0"/>
        <v>1</v>
      </c>
      <c r="P14" s="27" t="s">
        <v>81</v>
      </c>
      <c r="Q14" s="27">
        <f t="shared" si="7"/>
        <v>1</v>
      </c>
      <c r="R14" s="27">
        <f>IF(P14="---","",VLOOKUP(P14,List1[],2,FALSE))</f>
        <v>1</v>
      </c>
      <c r="S14" s="27">
        <f t="shared" si="21"/>
        <v>1</v>
      </c>
      <c r="T14" s="27" t="s">
        <v>81</v>
      </c>
      <c r="U14" s="38">
        <f t="shared" si="9"/>
        <v>1</v>
      </c>
      <c r="V14" s="29">
        <f>IF(T14="---","",VLOOKUP(T14,List1[],2,FALSE))</f>
        <v>1</v>
      </c>
      <c r="W14" s="30">
        <f t="shared" si="10"/>
        <v>1</v>
      </c>
      <c r="X14" s="39" t="s">
        <v>81</v>
      </c>
      <c r="Y14" s="40">
        <f>IF(X14="---","",VLOOKUP(X14,List1[],2,FALSE))</f>
        <v>1</v>
      </c>
      <c r="Z14" s="93">
        <f t="shared" si="11"/>
        <v>1</v>
      </c>
      <c r="AA14" s="48" t="str">
        <f t="shared" si="12"/>
        <v>On Target</v>
      </c>
      <c r="AB14" s="39" t="s">
        <v>81</v>
      </c>
      <c r="AC14" s="40">
        <f>IF(AB14="---","",VLOOKUP(AB14,List1[],2,FALSE))</f>
        <v>1</v>
      </c>
      <c r="AD14" s="93">
        <f t="shared" si="13"/>
        <v>1</v>
      </c>
      <c r="AE14" s="48" t="str">
        <f t="shared" si="14"/>
        <v>On Target</v>
      </c>
      <c r="AF14" s="39" t="s">
        <v>82</v>
      </c>
      <c r="AG14" s="40" t="str">
        <f>IF(AF14="---","",VLOOKUP(AF14,List1[],2,FALSE))</f>
        <v/>
      </c>
      <c r="AH14" s="45">
        <f t="shared" si="15"/>
        <v>1</v>
      </c>
      <c r="AI14" s="48" t="str">
        <f t="shared" si="16"/>
        <v/>
      </c>
      <c r="AJ14" s="39" t="s">
        <v>82</v>
      </c>
      <c r="AK14" s="41" t="str">
        <f>IF(AJ14="---","",VLOOKUP(AJ14,List1[],2,FALSE))</f>
        <v/>
      </c>
      <c r="AL14" s="94">
        <f t="shared" si="17"/>
        <v>1</v>
      </c>
      <c r="AM14" s="42" t="str">
        <f t="shared" si="18"/>
        <v/>
      </c>
      <c r="AO14" s="8">
        <f t="shared" si="1"/>
        <v>1</v>
      </c>
      <c r="AP14" t="str">
        <f t="shared" si="2"/>
        <v>≥80</v>
      </c>
      <c r="AQ14" t="str">
        <f t="shared" si="19"/>
        <v>≥80</v>
      </c>
      <c r="AR14" t="str">
        <f t="shared" si="3"/>
        <v>On Target</v>
      </c>
    </row>
    <row r="15" spans="2:47" ht="13.5" customHeight="1" thickBot="1" x14ac:dyDescent="0.25">
      <c r="B15" s="163"/>
      <c r="C15" s="165"/>
      <c r="D15" s="26" t="s">
        <v>29</v>
      </c>
      <c r="E15" s="26" t="s">
        <v>25</v>
      </c>
      <c r="F15" s="27" t="s">
        <v>81</v>
      </c>
      <c r="G15" s="28">
        <f>IF(F15="---","",VLOOKUP(F15,List1[],2,FALSE))</f>
        <v>1</v>
      </c>
      <c r="H15" s="27" t="s">
        <v>81</v>
      </c>
      <c r="I15" s="27">
        <f t="shared" si="4"/>
        <v>1</v>
      </c>
      <c r="J15" s="27">
        <f>IF(H15="---","",VLOOKUP(H15,List1[],2,FALSE))</f>
        <v>1</v>
      </c>
      <c r="K15" s="27">
        <f t="shared" si="20"/>
        <v>1</v>
      </c>
      <c r="L15" s="27" t="s">
        <v>81</v>
      </c>
      <c r="M15" s="27">
        <f t="shared" si="6"/>
        <v>1</v>
      </c>
      <c r="N15" s="27">
        <f>IF(L15="---","",VLOOKUP(L15,List1[],2,FALSE))</f>
        <v>1</v>
      </c>
      <c r="O15" s="27">
        <f t="shared" si="0"/>
        <v>1</v>
      </c>
      <c r="P15" s="27" t="s">
        <v>81</v>
      </c>
      <c r="Q15" s="27">
        <f t="shared" si="7"/>
        <v>1</v>
      </c>
      <c r="R15" s="27">
        <f>IF(P15="---","",VLOOKUP(P15,List1[],2,FALSE))</f>
        <v>1</v>
      </c>
      <c r="S15" s="27">
        <f t="shared" si="21"/>
        <v>1</v>
      </c>
      <c r="T15" s="27" t="s">
        <v>81</v>
      </c>
      <c r="U15" s="38">
        <f t="shared" si="9"/>
        <v>1</v>
      </c>
      <c r="V15" s="29">
        <f>IF(T15="---","",VLOOKUP(T15,List1[],2,FALSE))</f>
        <v>1</v>
      </c>
      <c r="W15" s="30">
        <f t="shared" si="10"/>
        <v>1</v>
      </c>
      <c r="X15" s="39" t="s">
        <v>81</v>
      </c>
      <c r="Y15" s="40">
        <f>IF(X15="---","",VLOOKUP(X15,List1[],2,FALSE))</f>
        <v>1</v>
      </c>
      <c r="Z15" s="93">
        <f t="shared" si="11"/>
        <v>1</v>
      </c>
      <c r="AA15" s="48" t="str">
        <f t="shared" si="12"/>
        <v>On Target</v>
      </c>
      <c r="AB15" s="39" t="s">
        <v>81</v>
      </c>
      <c r="AC15" s="40">
        <f>IF(AB15="---","",VLOOKUP(AB15,List1[],2,FALSE))</f>
        <v>1</v>
      </c>
      <c r="AD15" s="93">
        <f t="shared" si="13"/>
        <v>1</v>
      </c>
      <c r="AE15" s="48" t="str">
        <f t="shared" si="14"/>
        <v>On Target</v>
      </c>
      <c r="AF15" s="39" t="s">
        <v>82</v>
      </c>
      <c r="AG15" s="40" t="str">
        <f>IF(AF15="---","",VLOOKUP(AF15,List1[],2,FALSE))</f>
        <v/>
      </c>
      <c r="AH15" s="45">
        <f t="shared" si="15"/>
        <v>1</v>
      </c>
      <c r="AI15" s="48" t="str">
        <f t="shared" si="16"/>
        <v/>
      </c>
      <c r="AJ15" s="39" t="s">
        <v>82</v>
      </c>
      <c r="AK15" s="41" t="str">
        <f>IF(AJ15="---","",VLOOKUP(AJ15,List1[],2,FALSE))</f>
        <v/>
      </c>
      <c r="AL15" s="94">
        <f t="shared" si="17"/>
        <v>1</v>
      </c>
      <c r="AM15" s="42" t="str">
        <f>IF(AJ15="---","",IF(AL15=AK15,"On Target",IF(AL15&gt;AK15,"Behind",IF(AL15&lt;AK15,"Ahead"))))</f>
        <v/>
      </c>
      <c r="AO15" s="8">
        <f t="shared" si="1"/>
        <v>1</v>
      </c>
      <c r="AP15" t="str">
        <f t="shared" si="2"/>
        <v>≥80</v>
      </c>
      <c r="AQ15" t="str">
        <f t="shared" si="19"/>
        <v>≥80</v>
      </c>
      <c r="AR15" t="str">
        <f t="shared" si="3"/>
        <v>On Target</v>
      </c>
    </row>
    <row r="16" spans="2:47" ht="13.5" customHeight="1" thickBot="1" x14ac:dyDescent="0.25">
      <c r="B16" s="163"/>
      <c r="C16" s="165" t="s">
        <v>30</v>
      </c>
      <c r="D16" s="26" t="s">
        <v>31</v>
      </c>
      <c r="E16" s="26" t="s">
        <v>4</v>
      </c>
      <c r="F16" s="27" t="s">
        <v>79</v>
      </c>
      <c r="G16" s="28">
        <f>IF(F16="---","",VLOOKUP(F16,List1[],2,FALSE))</f>
        <v>0</v>
      </c>
      <c r="H16" s="27" t="s">
        <v>79</v>
      </c>
      <c r="I16" s="27">
        <f t="shared" si="4"/>
        <v>0</v>
      </c>
      <c r="J16" s="27">
        <f>IF(H16="---","",VLOOKUP(H16,List1[],2,FALSE))</f>
        <v>0</v>
      </c>
      <c r="K16" s="27">
        <f t="shared" si="20"/>
        <v>0</v>
      </c>
      <c r="L16" s="27" t="s">
        <v>79</v>
      </c>
      <c r="M16" s="27">
        <f t="shared" si="6"/>
        <v>0</v>
      </c>
      <c r="N16" s="27">
        <f>IF(L16="---","",VLOOKUP(L16,List1[],2,FALSE))</f>
        <v>0</v>
      </c>
      <c r="O16" s="27">
        <f t="shared" si="0"/>
        <v>0</v>
      </c>
      <c r="P16" s="27" t="s">
        <v>80</v>
      </c>
      <c r="Q16" s="27">
        <f t="shared" si="7"/>
        <v>0.5</v>
      </c>
      <c r="R16" s="27">
        <f>IF(P16="---","",VLOOKUP(P16,List1[],2,FALSE))</f>
        <v>0.5</v>
      </c>
      <c r="S16" s="27">
        <f t="shared" si="21"/>
        <v>0.5</v>
      </c>
      <c r="T16" s="27" t="s">
        <v>81</v>
      </c>
      <c r="U16" s="38">
        <f t="shared" si="9"/>
        <v>1</v>
      </c>
      <c r="V16" s="29">
        <f>IF(T16="---","",VLOOKUP(T16,List1[],2,FALSE))</f>
        <v>1</v>
      </c>
      <c r="W16" s="30">
        <f t="shared" si="10"/>
        <v>1</v>
      </c>
      <c r="X16" s="39" t="s">
        <v>79</v>
      </c>
      <c r="Y16" s="40">
        <f>IF(X16="---","",VLOOKUP(X16,List1[],2,FALSE))</f>
        <v>0</v>
      </c>
      <c r="Z16" s="93">
        <f t="shared" si="11"/>
        <v>0</v>
      </c>
      <c r="AA16" s="48" t="str">
        <f t="shared" si="12"/>
        <v>On Target</v>
      </c>
      <c r="AB16" s="39" t="s">
        <v>79</v>
      </c>
      <c r="AC16" s="40">
        <f>IF(AB16="---","",VLOOKUP(AB16,List1[],2,FALSE))</f>
        <v>0</v>
      </c>
      <c r="AD16" s="93">
        <f t="shared" si="13"/>
        <v>0</v>
      </c>
      <c r="AE16" s="48" t="str">
        <f t="shared" si="14"/>
        <v>On Target</v>
      </c>
      <c r="AF16" s="39" t="s">
        <v>82</v>
      </c>
      <c r="AG16" s="40" t="str">
        <f>IF(AF16="---","",VLOOKUP(AF16,List1[],2,FALSE))</f>
        <v/>
      </c>
      <c r="AH16" s="45">
        <f t="shared" si="15"/>
        <v>0.5</v>
      </c>
      <c r="AI16" s="48" t="str">
        <f t="shared" si="16"/>
        <v/>
      </c>
      <c r="AJ16" s="39" t="s">
        <v>82</v>
      </c>
      <c r="AK16" s="41" t="str">
        <f>IF(AJ16="---","",VLOOKUP(AJ16,List1[],2,FALSE))</f>
        <v/>
      </c>
      <c r="AL16" s="94">
        <f t="shared" si="17"/>
        <v>1</v>
      </c>
      <c r="AM16" s="42" t="str">
        <f t="shared" si="18"/>
        <v/>
      </c>
      <c r="AO16" s="8">
        <f t="shared" si="1"/>
        <v>0</v>
      </c>
      <c r="AP16" t="str">
        <f t="shared" si="2"/>
        <v>&lt;60</v>
      </c>
      <c r="AQ16" t="str">
        <f t="shared" si="19"/>
        <v>&lt;60</v>
      </c>
      <c r="AR16" t="str">
        <f t="shared" si="3"/>
        <v>On Target</v>
      </c>
    </row>
    <row r="17" spans="2:44" ht="13.5" customHeight="1" thickBot="1" x14ac:dyDescent="0.25">
      <c r="B17" s="163"/>
      <c r="C17" s="165"/>
      <c r="D17" s="26" t="s">
        <v>32</v>
      </c>
      <c r="E17" s="26" t="s">
        <v>23</v>
      </c>
      <c r="F17" s="27" t="s">
        <v>79</v>
      </c>
      <c r="G17" s="28">
        <f>IF(F17="---","",VLOOKUP(F17,List1[],2,FALSE))</f>
        <v>0</v>
      </c>
      <c r="H17" s="27" t="s">
        <v>79</v>
      </c>
      <c r="I17" s="27">
        <f t="shared" si="4"/>
        <v>0</v>
      </c>
      <c r="J17" s="27">
        <f>IF(H17="---","",VLOOKUP(H17,List1[],2,FALSE))</f>
        <v>0</v>
      </c>
      <c r="K17" s="27">
        <f t="shared" si="20"/>
        <v>0</v>
      </c>
      <c r="L17" s="27" t="s">
        <v>79</v>
      </c>
      <c r="M17" s="27">
        <f t="shared" si="6"/>
        <v>0</v>
      </c>
      <c r="N17" s="27">
        <f>IF(L17="---","",VLOOKUP(L17,List1[],2,FALSE))</f>
        <v>0</v>
      </c>
      <c r="O17" s="27">
        <f t="shared" si="0"/>
        <v>0</v>
      </c>
      <c r="P17" s="27" t="s">
        <v>80</v>
      </c>
      <c r="Q17" s="27">
        <f t="shared" si="7"/>
        <v>0.5</v>
      </c>
      <c r="R17" s="27">
        <f>IF(P17="---","",VLOOKUP(P17,List1[],2,FALSE))</f>
        <v>0.5</v>
      </c>
      <c r="S17" s="27">
        <f t="shared" si="21"/>
        <v>0.5</v>
      </c>
      <c r="T17" s="27" t="s">
        <v>81</v>
      </c>
      <c r="U17" s="38">
        <f t="shared" si="9"/>
        <v>1</v>
      </c>
      <c r="V17" s="29">
        <f>IF(T17="---","",VLOOKUP(T17,List1[],2,FALSE))</f>
        <v>1</v>
      </c>
      <c r="W17" s="30">
        <f t="shared" si="10"/>
        <v>1</v>
      </c>
      <c r="X17" s="39" t="s">
        <v>79</v>
      </c>
      <c r="Y17" s="40">
        <f>IF(X17="---","",VLOOKUP(X17,List1[],2,FALSE))</f>
        <v>0</v>
      </c>
      <c r="Z17" s="93">
        <f t="shared" si="11"/>
        <v>0</v>
      </c>
      <c r="AA17" s="48" t="str">
        <f t="shared" si="12"/>
        <v>On Target</v>
      </c>
      <c r="AB17" s="39" t="s">
        <v>79</v>
      </c>
      <c r="AC17" s="40">
        <f>IF(AB17="---","",VLOOKUP(AB17,List1[],2,FALSE))</f>
        <v>0</v>
      </c>
      <c r="AD17" s="93">
        <f t="shared" si="13"/>
        <v>0</v>
      </c>
      <c r="AE17" s="48" t="str">
        <f t="shared" si="14"/>
        <v>On Target</v>
      </c>
      <c r="AF17" s="39" t="s">
        <v>82</v>
      </c>
      <c r="AG17" s="40" t="str">
        <f>IF(AF17="---","",VLOOKUP(AF17,List1[],2,FALSE))</f>
        <v/>
      </c>
      <c r="AH17" s="45">
        <f t="shared" si="15"/>
        <v>0.5</v>
      </c>
      <c r="AI17" s="48" t="str">
        <f t="shared" si="16"/>
        <v/>
      </c>
      <c r="AJ17" s="39" t="s">
        <v>82</v>
      </c>
      <c r="AK17" s="41" t="str">
        <f>IF(AJ17="---","",VLOOKUP(AJ17,List1[],2,FALSE))</f>
        <v/>
      </c>
      <c r="AL17" s="94">
        <f t="shared" si="17"/>
        <v>1</v>
      </c>
      <c r="AM17" s="42" t="str">
        <f t="shared" si="18"/>
        <v/>
      </c>
      <c r="AO17" s="8">
        <f t="shared" si="1"/>
        <v>0</v>
      </c>
      <c r="AP17" t="str">
        <f t="shared" si="2"/>
        <v>&lt;60</v>
      </c>
      <c r="AQ17" t="str">
        <f t="shared" si="19"/>
        <v>&lt;60</v>
      </c>
      <c r="AR17" t="str">
        <f t="shared" si="3"/>
        <v>On Target</v>
      </c>
    </row>
    <row r="18" spans="2:44" ht="13.5" customHeight="1" thickBot="1" x14ac:dyDescent="0.25">
      <c r="B18" s="163"/>
      <c r="C18" s="165"/>
      <c r="D18" s="26" t="s">
        <v>33</v>
      </c>
      <c r="E18" s="26" t="s">
        <v>25</v>
      </c>
      <c r="F18" s="27" t="s">
        <v>79</v>
      </c>
      <c r="G18" s="28">
        <f>IF(F18="---","",VLOOKUP(F18,List1[],2,FALSE))</f>
        <v>0</v>
      </c>
      <c r="H18" s="27" t="s">
        <v>79</v>
      </c>
      <c r="I18" s="27">
        <f t="shared" si="4"/>
        <v>0</v>
      </c>
      <c r="J18" s="27">
        <f>IF(H18="---","",VLOOKUP(H18,List1[],2,FALSE))</f>
        <v>0</v>
      </c>
      <c r="K18" s="27">
        <f t="shared" si="20"/>
        <v>0</v>
      </c>
      <c r="L18" s="27" t="s">
        <v>79</v>
      </c>
      <c r="M18" s="27">
        <f t="shared" si="6"/>
        <v>0</v>
      </c>
      <c r="N18" s="27">
        <f>IF(L18="---","",VLOOKUP(L18,List1[],2,FALSE))</f>
        <v>0</v>
      </c>
      <c r="O18" s="27">
        <f t="shared" si="0"/>
        <v>0</v>
      </c>
      <c r="P18" s="27" t="s">
        <v>80</v>
      </c>
      <c r="Q18" s="27">
        <f t="shared" si="7"/>
        <v>0.5</v>
      </c>
      <c r="R18" s="27">
        <f>IF(P18="---","",VLOOKUP(P18,List1[],2,FALSE))</f>
        <v>0.5</v>
      </c>
      <c r="S18" s="27">
        <f t="shared" si="21"/>
        <v>0.5</v>
      </c>
      <c r="T18" s="27" t="s">
        <v>81</v>
      </c>
      <c r="U18" s="38">
        <f t="shared" si="9"/>
        <v>1</v>
      </c>
      <c r="V18" s="29">
        <f>IF(T18="---","",VLOOKUP(T18,List1[],2,FALSE))</f>
        <v>1</v>
      </c>
      <c r="W18" s="30">
        <f t="shared" si="10"/>
        <v>1</v>
      </c>
      <c r="X18" s="39" t="s">
        <v>79</v>
      </c>
      <c r="Y18" s="40">
        <f>IF(X18="---","",VLOOKUP(X18,List1[],2,FALSE))</f>
        <v>0</v>
      </c>
      <c r="Z18" s="93">
        <f t="shared" si="11"/>
        <v>0</v>
      </c>
      <c r="AA18" s="48" t="str">
        <f t="shared" si="12"/>
        <v>On Target</v>
      </c>
      <c r="AB18" s="39" t="s">
        <v>79</v>
      </c>
      <c r="AC18" s="40">
        <f>IF(AB18="---","",VLOOKUP(AB18,List1[],2,FALSE))</f>
        <v>0</v>
      </c>
      <c r="AD18" s="93">
        <f t="shared" si="13"/>
        <v>0</v>
      </c>
      <c r="AE18" s="48" t="str">
        <f t="shared" si="14"/>
        <v>On Target</v>
      </c>
      <c r="AF18" s="39" t="s">
        <v>82</v>
      </c>
      <c r="AG18" s="40" t="str">
        <f>IF(AF18="---","",VLOOKUP(AF18,List1[],2,FALSE))</f>
        <v/>
      </c>
      <c r="AH18" s="45">
        <f t="shared" si="15"/>
        <v>0.5</v>
      </c>
      <c r="AI18" s="48" t="str">
        <f t="shared" si="16"/>
        <v/>
      </c>
      <c r="AJ18" s="39" t="s">
        <v>82</v>
      </c>
      <c r="AK18" s="41" t="str">
        <f>IF(AJ18="---","",VLOOKUP(AJ18,List1[],2,FALSE))</f>
        <v/>
      </c>
      <c r="AL18" s="94">
        <f t="shared" si="17"/>
        <v>1</v>
      </c>
      <c r="AM18" s="42" t="str">
        <f t="shared" si="18"/>
        <v/>
      </c>
      <c r="AO18" s="8">
        <f t="shared" si="1"/>
        <v>0</v>
      </c>
      <c r="AP18" t="str">
        <f t="shared" si="2"/>
        <v>&lt;60</v>
      </c>
      <c r="AQ18" t="str">
        <f t="shared" si="19"/>
        <v>&lt;60</v>
      </c>
      <c r="AR18" t="str">
        <f t="shared" si="3"/>
        <v>On Target</v>
      </c>
    </row>
    <row r="19" spans="2:44" ht="13.5" customHeight="1" thickBot="1" x14ac:dyDescent="0.25">
      <c r="B19" s="163"/>
      <c r="C19" s="165" t="s">
        <v>34</v>
      </c>
      <c r="D19" s="26" t="s">
        <v>35</v>
      </c>
      <c r="E19" s="26" t="s">
        <v>4</v>
      </c>
      <c r="F19" s="27" t="s">
        <v>79</v>
      </c>
      <c r="G19" s="28">
        <f>IF(F19="---","",VLOOKUP(F19,List1[],2,FALSE))</f>
        <v>0</v>
      </c>
      <c r="H19" s="27" t="s">
        <v>79</v>
      </c>
      <c r="I19" s="27">
        <f t="shared" si="4"/>
        <v>0</v>
      </c>
      <c r="J19" s="27">
        <f>IF(H19="---","",VLOOKUP(H19,List1[],2,FALSE))</f>
        <v>0</v>
      </c>
      <c r="K19" s="27">
        <f t="shared" si="20"/>
        <v>0</v>
      </c>
      <c r="L19" s="27" t="s">
        <v>79</v>
      </c>
      <c r="M19" s="27">
        <f t="shared" si="6"/>
        <v>0</v>
      </c>
      <c r="N19" s="27">
        <f>IF(L19="---","",VLOOKUP(L19,List1[],2,FALSE))</f>
        <v>0</v>
      </c>
      <c r="O19" s="27">
        <f t="shared" si="0"/>
        <v>0</v>
      </c>
      <c r="P19" s="27" t="s">
        <v>80</v>
      </c>
      <c r="Q19" s="27">
        <f t="shared" si="7"/>
        <v>0.5</v>
      </c>
      <c r="R19" s="27">
        <f>IF(P19="---","",VLOOKUP(P19,List1[],2,FALSE))</f>
        <v>0.5</v>
      </c>
      <c r="S19" s="27">
        <f t="shared" si="21"/>
        <v>0.5</v>
      </c>
      <c r="T19" s="27" t="s">
        <v>81</v>
      </c>
      <c r="U19" s="38">
        <f t="shared" si="9"/>
        <v>1</v>
      </c>
      <c r="V19" s="29">
        <f>IF(T19="---","",VLOOKUP(T19,List1[],2,FALSE))</f>
        <v>1</v>
      </c>
      <c r="W19" s="30">
        <f t="shared" si="10"/>
        <v>1</v>
      </c>
      <c r="X19" s="39" t="s">
        <v>79</v>
      </c>
      <c r="Y19" s="40">
        <f>IF(X19="---","",VLOOKUP(X19,List1[],2,FALSE))</f>
        <v>0</v>
      </c>
      <c r="Z19" s="93">
        <f t="shared" si="11"/>
        <v>0</v>
      </c>
      <c r="AA19" s="48" t="str">
        <f t="shared" si="12"/>
        <v>On Target</v>
      </c>
      <c r="AB19" s="39" t="s">
        <v>79</v>
      </c>
      <c r="AC19" s="40">
        <f>IF(AB19="---","",VLOOKUP(AB19,List1[],2,FALSE))</f>
        <v>0</v>
      </c>
      <c r="AD19" s="93">
        <f t="shared" si="13"/>
        <v>0</v>
      </c>
      <c r="AE19" s="48" t="str">
        <f t="shared" si="14"/>
        <v>On Target</v>
      </c>
      <c r="AF19" s="39" t="s">
        <v>82</v>
      </c>
      <c r="AG19" s="40" t="str">
        <f>IF(AF19="---","",VLOOKUP(AF19,List1[],2,FALSE))</f>
        <v/>
      </c>
      <c r="AH19" s="45">
        <f t="shared" si="15"/>
        <v>0.5</v>
      </c>
      <c r="AI19" s="48" t="str">
        <f t="shared" si="16"/>
        <v/>
      </c>
      <c r="AJ19" s="39" t="s">
        <v>82</v>
      </c>
      <c r="AK19" s="41" t="str">
        <f>IF(AJ19="---","",VLOOKUP(AJ19,List1[],2,FALSE))</f>
        <v/>
      </c>
      <c r="AL19" s="94">
        <f t="shared" si="17"/>
        <v>1</v>
      </c>
      <c r="AM19" s="42" t="str">
        <f t="shared" si="18"/>
        <v/>
      </c>
      <c r="AO19" s="8">
        <f t="shared" si="1"/>
        <v>0</v>
      </c>
      <c r="AP19" t="str">
        <f t="shared" si="2"/>
        <v>&lt;60</v>
      </c>
      <c r="AQ19" t="str">
        <f t="shared" si="19"/>
        <v>&lt;60</v>
      </c>
      <c r="AR19" t="str">
        <f t="shared" si="3"/>
        <v>On Target</v>
      </c>
    </row>
    <row r="20" spans="2:44" ht="13.5" customHeight="1" thickBot="1" x14ac:dyDescent="0.25">
      <c r="B20" s="163"/>
      <c r="C20" s="165"/>
      <c r="D20" s="26" t="s">
        <v>36</v>
      </c>
      <c r="E20" s="26" t="s">
        <v>23</v>
      </c>
      <c r="F20" s="27" t="s">
        <v>79</v>
      </c>
      <c r="G20" s="28">
        <f>IF(F20="---","",VLOOKUP(F20,List1[],2,FALSE))</f>
        <v>0</v>
      </c>
      <c r="H20" s="27" t="s">
        <v>79</v>
      </c>
      <c r="I20" s="27">
        <f t="shared" si="4"/>
        <v>0</v>
      </c>
      <c r="J20" s="27">
        <f>IF(H20="---","",VLOOKUP(H20,List1[],2,FALSE))</f>
        <v>0</v>
      </c>
      <c r="K20" s="27">
        <f t="shared" si="20"/>
        <v>0</v>
      </c>
      <c r="L20" s="27" t="s">
        <v>79</v>
      </c>
      <c r="M20" s="27">
        <f t="shared" si="6"/>
        <v>0</v>
      </c>
      <c r="N20" s="27">
        <f>IF(L20="---","",VLOOKUP(L20,List1[],2,FALSE))</f>
        <v>0</v>
      </c>
      <c r="O20" s="27">
        <f t="shared" si="0"/>
        <v>0</v>
      </c>
      <c r="P20" s="27" t="s">
        <v>80</v>
      </c>
      <c r="Q20" s="27">
        <f t="shared" si="7"/>
        <v>0.5</v>
      </c>
      <c r="R20" s="27">
        <f>IF(P20="---","",VLOOKUP(P20,List1[],2,FALSE))</f>
        <v>0.5</v>
      </c>
      <c r="S20" s="27">
        <f t="shared" si="21"/>
        <v>0.5</v>
      </c>
      <c r="T20" s="27" t="s">
        <v>81</v>
      </c>
      <c r="U20" s="38">
        <f t="shared" si="9"/>
        <v>1</v>
      </c>
      <c r="V20" s="29">
        <f>IF(T20="---","",VLOOKUP(T20,List1[],2,FALSE))</f>
        <v>1</v>
      </c>
      <c r="W20" s="30">
        <f t="shared" si="10"/>
        <v>1</v>
      </c>
      <c r="X20" s="39" t="s">
        <v>79</v>
      </c>
      <c r="Y20" s="40">
        <f>IF(X20="---","",VLOOKUP(X20,List1[],2,FALSE))</f>
        <v>0</v>
      </c>
      <c r="Z20" s="93">
        <f t="shared" si="11"/>
        <v>0</v>
      </c>
      <c r="AA20" s="48" t="str">
        <f t="shared" si="12"/>
        <v>On Target</v>
      </c>
      <c r="AB20" s="39" t="s">
        <v>79</v>
      </c>
      <c r="AC20" s="40">
        <f>IF(AB20="---","",VLOOKUP(AB20,List1[],2,FALSE))</f>
        <v>0</v>
      </c>
      <c r="AD20" s="93">
        <f t="shared" si="13"/>
        <v>0</v>
      </c>
      <c r="AE20" s="48" t="str">
        <f t="shared" si="14"/>
        <v>On Target</v>
      </c>
      <c r="AF20" s="39" t="s">
        <v>82</v>
      </c>
      <c r="AG20" s="40" t="str">
        <f>IF(AF20="---","",VLOOKUP(AF20,List1[],2,FALSE))</f>
        <v/>
      </c>
      <c r="AH20" s="45">
        <f t="shared" si="15"/>
        <v>0.5</v>
      </c>
      <c r="AI20" s="48" t="str">
        <f t="shared" si="16"/>
        <v/>
      </c>
      <c r="AJ20" s="39" t="s">
        <v>82</v>
      </c>
      <c r="AK20" s="41" t="str">
        <f>IF(AJ20="---","",VLOOKUP(AJ20,List1[],2,FALSE))</f>
        <v/>
      </c>
      <c r="AL20" s="94">
        <f t="shared" si="17"/>
        <v>1</v>
      </c>
      <c r="AM20" s="42" t="str">
        <f t="shared" si="18"/>
        <v/>
      </c>
      <c r="AO20" s="8">
        <f t="shared" si="1"/>
        <v>0</v>
      </c>
      <c r="AP20" t="str">
        <f t="shared" si="2"/>
        <v>&lt;60</v>
      </c>
      <c r="AQ20" t="str">
        <f t="shared" si="19"/>
        <v>&lt;60</v>
      </c>
      <c r="AR20" t="str">
        <f t="shared" si="3"/>
        <v>On Target</v>
      </c>
    </row>
    <row r="21" spans="2:44" ht="13.5" customHeight="1" thickBot="1" x14ac:dyDescent="0.25">
      <c r="B21" s="163"/>
      <c r="C21" s="165"/>
      <c r="D21" s="26" t="s">
        <v>37</v>
      </c>
      <c r="E21" s="26" t="s">
        <v>25</v>
      </c>
      <c r="F21" s="27" t="s">
        <v>79</v>
      </c>
      <c r="G21" s="28">
        <f>IF(F21="---","",VLOOKUP(F21,List1[],2,FALSE))</f>
        <v>0</v>
      </c>
      <c r="H21" s="27" t="s">
        <v>79</v>
      </c>
      <c r="I21" s="27">
        <f t="shared" si="4"/>
        <v>0</v>
      </c>
      <c r="J21" s="27">
        <f>IF(H21="---","",VLOOKUP(H21,List1[],2,FALSE))</f>
        <v>0</v>
      </c>
      <c r="K21" s="27">
        <f t="shared" si="20"/>
        <v>0</v>
      </c>
      <c r="L21" s="27" t="s">
        <v>79</v>
      </c>
      <c r="M21" s="27">
        <f t="shared" si="6"/>
        <v>0</v>
      </c>
      <c r="N21" s="27">
        <f>IF(L21="---","",VLOOKUP(L21,List1[],2,FALSE))</f>
        <v>0</v>
      </c>
      <c r="O21" s="27">
        <f t="shared" si="0"/>
        <v>0</v>
      </c>
      <c r="P21" s="27" t="s">
        <v>80</v>
      </c>
      <c r="Q21" s="27">
        <f t="shared" si="7"/>
        <v>0.5</v>
      </c>
      <c r="R21" s="27">
        <f>IF(P21="---","",VLOOKUP(P21,List1[],2,FALSE))</f>
        <v>0.5</v>
      </c>
      <c r="S21" s="27">
        <f t="shared" si="21"/>
        <v>0.5</v>
      </c>
      <c r="T21" s="27" t="s">
        <v>81</v>
      </c>
      <c r="U21" s="38">
        <f t="shared" si="9"/>
        <v>1</v>
      </c>
      <c r="V21" s="29">
        <f>IF(T21="---","",VLOOKUP(T21,List1[],2,FALSE))</f>
        <v>1</v>
      </c>
      <c r="W21" s="30">
        <f t="shared" si="10"/>
        <v>1</v>
      </c>
      <c r="X21" s="39" t="s">
        <v>79</v>
      </c>
      <c r="Y21" s="40">
        <f>IF(X21="---","",VLOOKUP(X21,List1[],2,FALSE))</f>
        <v>0</v>
      </c>
      <c r="Z21" s="93">
        <f t="shared" si="11"/>
        <v>0</v>
      </c>
      <c r="AA21" s="48" t="str">
        <f t="shared" si="12"/>
        <v>On Target</v>
      </c>
      <c r="AB21" s="39" t="s">
        <v>79</v>
      </c>
      <c r="AC21" s="40">
        <f>IF(AB21="---","",VLOOKUP(AB21,List1[],2,FALSE))</f>
        <v>0</v>
      </c>
      <c r="AD21" s="93">
        <f t="shared" si="13"/>
        <v>0</v>
      </c>
      <c r="AE21" s="48" t="str">
        <f t="shared" si="14"/>
        <v>On Target</v>
      </c>
      <c r="AF21" s="39" t="s">
        <v>82</v>
      </c>
      <c r="AG21" s="40" t="str">
        <f>IF(AF21="---","",VLOOKUP(AF21,List1[],2,FALSE))</f>
        <v/>
      </c>
      <c r="AH21" s="45">
        <f t="shared" si="15"/>
        <v>0.5</v>
      </c>
      <c r="AI21" s="48" t="str">
        <f t="shared" si="16"/>
        <v/>
      </c>
      <c r="AJ21" s="39" t="s">
        <v>82</v>
      </c>
      <c r="AK21" s="41" t="str">
        <f>IF(AJ21="---","",VLOOKUP(AJ21,List1[],2,FALSE))</f>
        <v/>
      </c>
      <c r="AL21" s="94">
        <f t="shared" si="17"/>
        <v>1</v>
      </c>
      <c r="AM21" s="42" t="str">
        <f t="shared" si="18"/>
        <v/>
      </c>
      <c r="AO21" s="8">
        <f t="shared" si="1"/>
        <v>0</v>
      </c>
      <c r="AP21" t="str">
        <f t="shared" si="2"/>
        <v>&lt;60</v>
      </c>
      <c r="AQ21" t="str">
        <f t="shared" si="19"/>
        <v>&lt;60</v>
      </c>
      <c r="AR21" t="str">
        <f t="shared" si="3"/>
        <v>On Target</v>
      </c>
    </row>
    <row r="22" spans="2:44" ht="13.5" customHeight="1" thickBot="1" x14ac:dyDescent="0.25">
      <c r="B22" s="163"/>
      <c r="C22" s="165" t="s">
        <v>38</v>
      </c>
      <c r="D22" s="26" t="s">
        <v>39</v>
      </c>
      <c r="E22" s="26" t="s">
        <v>4</v>
      </c>
      <c r="F22" s="27" t="s">
        <v>79</v>
      </c>
      <c r="G22" s="28">
        <f>IF(F22="---","",VLOOKUP(F22,List1[],2,FALSE))</f>
        <v>0</v>
      </c>
      <c r="H22" s="27" t="s">
        <v>79</v>
      </c>
      <c r="I22" s="27">
        <f t="shared" si="4"/>
        <v>0</v>
      </c>
      <c r="J22" s="27">
        <f>IF(H22="---","",VLOOKUP(H22,List1[],2,FALSE))</f>
        <v>0</v>
      </c>
      <c r="K22" s="27">
        <f t="shared" si="20"/>
        <v>0</v>
      </c>
      <c r="L22" s="27" t="s">
        <v>79</v>
      </c>
      <c r="M22" s="27">
        <f t="shared" si="6"/>
        <v>0</v>
      </c>
      <c r="N22" s="27">
        <f>IF(L22="---","",VLOOKUP(L22,List1[],2,FALSE))</f>
        <v>0</v>
      </c>
      <c r="O22" s="27">
        <f t="shared" si="0"/>
        <v>0</v>
      </c>
      <c r="P22" s="27" t="s">
        <v>80</v>
      </c>
      <c r="Q22" s="27">
        <f t="shared" si="7"/>
        <v>0.5</v>
      </c>
      <c r="R22" s="27">
        <f>IF(P22="---","",VLOOKUP(P22,List1[],2,FALSE))</f>
        <v>0.5</v>
      </c>
      <c r="S22" s="27">
        <f t="shared" si="21"/>
        <v>0.5</v>
      </c>
      <c r="T22" s="27" t="s">
        <v>81</v>
      </c>
      <c r="U22" s="38">
        <f t="shared" si="9"/>
        <v>1</v>
      </c>
      <c r="V22" s="29">
        <f>IF(T22="---","",VLOOKUP(T22,List1[],2,FALSE))</f>
        <v>1</v>
      </c>
      <c r="W22" s="30">
        <f t="shared" si="10"/>
        <v>1</v>
      </c>
      <c r="X22" s="39" t="s">
        <v>79</v>
      </c>
      <c r="Y22" s="40">
        <f>IF(X22="---","",VLOOKUP(X22,List1[],2,FALSE))</f>
        <v>0</v>
      </c>
      <c r="Z22" s="93">
        <f t="shared" si="11"/>
        <v>0</v>
      </c>
      <c r="AA22" s="48" t="str">
        <f t="shared" si="12"/>
        <v>On Target</v>
      </c>
      <c r="AB22" s="39" t="s">
        <v>79</v>
      </c>
      <c r="AC22" s="40">
        <f>IF(AB22="---","",VLOOKUP(AB22,List1[],2,FALSE))</f>
        <v>0</v>
      </c>
      <c r="AD22" s="93">
        <f t="shared" si="13"/>
        <v>0</v>
      </c>
      <c r="AE22" s="48" t="str">
        <f t="shared" si="14"/>
        <v>On Target</v>
      </c>
      <c r="AF22" s="39" t="s">
        <v>82</v>
      </c>
      <c r="AG22" s="40" t="str">
        <f>IF(AF22="---","",VLOOKUP(AF22,List1[],2,FALSE))</f>
        <v/>
      </c>
      <c r="AH22" s="45">
        <f t="shared" si="15"/>
        <v>0.5</v>
      </c>
      <c r="AI22" s="48" t="str">
        <f t="shared" si="16"/>
        <v/>
      </c>
      <c r="AJ22" s="39" t="s">
        <v>82</v>
      </c>
      <c r="AK22" s="41" t="str">
        <f>IF(AJ22="---","",VLOOKUP(AJ22,List1[],2,FALSE))</f>
        <v/>
      </c>
      <c r="AL22" s="94">
        <f t="shared" si="17"/>
        <v>1</v>
      </c>
      <c r="AM22" s="42" t="str">
        <f t="shared" si="18"/>
        <v/>
      </c>
      <c r="AO22" s="8">
        <f t="shared" si="1"/>
        <v>0</v>
      </c>
      <c r="AP22" t="str">
        <f t="shared" si="2"/>
        <v>&lt;60</v>
      </c>
      <c r="AQ22" t="str">
        <f t="shared" si="19"/>
        <v>&lt;60</v>
      </c>
      <c r="AR22" t="str">
        <f t="shared" si="3"/>
        <v>On Target</v>
      </c>
    </row>
    <row r="23" spans="2:44" ht="13.5" customHeight="1" thickBot="1" x14ac:dyDescent="0.25">
      <c r="B23" s="163"/>
      <c r="C23" s="165"/>
      <c r="D23" s="26" t="s">
        <v>40</v>
      </c>
      <c r="E23" s="26" t="s">
        <v>23</v>
      </c>
      <c r="F23" s="27" t="s">
        <v>79</v>
      </c>
      <c r="G23" s="28">
        <f>IF(F23="---","",VLOOKUP(F23,List1[],2,FALSE))</f>
        <v>0</v>
      </c>
      <c r="H23" s="27" t="s">
        <v>79</v>
      </c>
      <c r="I23" s="27">
        <f t="shared" si="4"/>
        <v>0</v>
      </c>
      <c r="J23" s="27">
        <f>IF(H23="---","",VLOOKUP(H23,List1[],2,FALSE))</f>
        <v>0</v>
      </c>
      <c r="K23" s="27">
        <f t="shared" si="20"/>
        <v>0</v>
      </c>
      <c r="L23" s="27" t="s">
        <v>79</v>
      </c>
      <c r="M23" s="27">
        <f t="shared" si="6"/>
        <v>0</v>
      </c>
      <c r="N23" s="27">
        <f>IF(L23="---","",VLOOKUP(L23,List1[],2,FALSE))</f>
        <v>0</v>
      </c>
      <c r="O23" s="27">
        <f t="shared" si="0"/>
        <v>0</v>
      </c>
      <c r="P23" s="27" t="s">
        <v>80</v>
      </c>
      <c r="Q23" s="27">
        <f t="shared" si="7"/>
        <v>0.5</v>
      </c>
      <c r="R23" s="27">
        <f>IF(P23="---","",VLOOKUP(P23,List1[],2,FALSE))</f>
        <v>0.5</v>
      </c>
      <c r="S23" s="27">
        <f t="shared" si="21"/>
        <v>0.5</v>
      </c>
      <c r="T23" s="27" t="s">
        <v>81</v>
      </c>
      <c r="U23" s="38">
        <f t="shared" si="9"/>
        <v>1</v>
      </c>
      <c r="V23" s="29">
        <f>IF(T23="---","",VLOOKUP(T23,List1[],2,FALSE))</f>
        <v>1</v>
      </c>
      <c r="W23" s="30">
        <f t="shared" si="10"/>
        <v>1</v>
      </c>
      <c r="X23" s="39" t="s">
        <v>79</v>
      </c>
      <c r="Y23" s="40">
        <f>IF(X23="---","",VLOOKUP(X23,List1[],2,FALSE))</f>
        <v>0</v>
      </c>
      <c r="Z23" s="93">
        <f t="shared" si="11"/>
        <v>0</v>
      </c>
      <c r="AA23" s="48" t="str">
        <f t="shared" si="12"/>
        <v>On Target</v>
      </c>
      <c r="AB23" s="39" t="s">
        <v>79</v>
      </c>
      <c r="AC23" s="40">
        <f>IF(AB23="---","",VLOOKUP(AB23,List1[],2,FALSE))</f>
        <v>0</v>
      </c>
      <c r="AD23" s="93">
        <f t="shared" si="13"/>
        <v>0</v>
      </c>
      <c r="AE23" s="48" t="str">
        <f t="shared" si="14"/>
        <v>On Target</v>
      </c>
      <c r="AF23" s="39" t="s">
        <v>82</v>
      </c>
      <c r="AG23" s="40" t="str">
        <f>IF(AF23="---","",VLOOKUP(AF23,List1[],2,FALSE))</f>
        <v/>
      </c>
      <c r="AH23" s="45">
        <f t="shared" si="15"/>
        <v>0.5</v>
      </c>
      <c r="AI23" s="48" t="str">
        <f t="shared" si="16"/>
        <v/>
      </c>
      <c r="AJ23" s="39" t="s">
        <v>82</v>
      </c>
      <c r="AK23" s="41" t="str">
        <f>IF(AJ23="---","",VLOOKUP(AJ23,List1[],2,FALSE))</f>
        <v/>
      </c>
      <c r="AL23" s="94">
        <f t="shared" si="17"/>
        <v>1</v>
      </c>
      <c r="AM23" s="42" t="str">
        <f t="shared" si="18"/>
        <v/>
      </c>
      <c r="AO23" s="8">
        <f t="shared" si="1"/>
        <v>0</v>
      </c>
      <c r="AP23" t="str">
        <f t="shared" si="2"/>
        <v>&lt;60</v>
      </c>
      <c r="AQ23" t="str">
        <f t="shared" si="19"/>
        <v>&lt;60</v>
      </c>
      <c r="AR23" t="str">
        <f t="shared" si="3"/>
        <v>On Target</v>
      </c>
    </row>
    <row r="24" spans="2:44" ht="13.5" customHeight="1" thickBot="1" x14ac:dyDescent="0.25">
      <c r="B24" s="163"/>
      <c r="C24" s="165"/>
      <c r="D24" s="26" t="s">
        <v>41</v>
      </c>
      <c r="E24" s="26" t="s">
        <v>25</v>
      </c>
      <c r="F24" s="27" t="s">
        <v>79</v>
      </c>
      <c r="G24" s="28">
        <f>IF(F24="---","",VLOOKUP(F24,List1[],2,FALSE))</f>
        <v>0</v>
      </c>
      <c r="H24" s="27" t="s">
        <v>79</v>
      </c>
      <c r="I24" s="27">
        <f t="shared" si="4"/>
        <v>0</v>
      </c>
      <c r="J24" s="27">
        <f>IF(H24="---","",VLOOKUP(H24,List1[],2,FALSE))</f>
        <v>0</v>
      </c>
      <c r="K24" s="27">
        <f t="shared" si="20"/>
        <v>0</v>
      </c>
      <c r="L24" s="27" t="s">
        <v>79</v>
      </c>
      <c r="M24" s="27">
        <f t="shared" si="6"/>
        <v>0</v>
      </c>
      <c r="N24" s="27">
        <f>IF(L24="---","",VLOOKUP(L24,List1[],2,FALSE))</f>
        <v>0</v>
      </c>
      <c r="O24" s="27">
        <f t="shared" si="0"/>
        <v>0</v>
      </c>
      <c r="P24" s="27" t="s">
        <v>80</v>
      </c>
      <c r="Q24" s="27">
        <f t="shared" si="7"/>
        <v>0.5</v>
      </c>
      <c r="R24" s="27">
        <f>IF(P24="---","",VLOOKUP(P24,List1[],2,FALSE))</f>
        <v>0.5</v>
      </c>
      <c r="S24" s="27">
        <f t="shared" si="21"/>
        <v>0.5</v>
      </c>
      <c r="T24" s="27" t="s">
        <v>81</v>
      </c>
      <c r="U24" s="38">
        <f t="shared" si="9"/>
        <v>1</v>
      </c>
      <c r="V24" s="29">
        <f>IF(T24="---","",VLOOKUP(T24,List1[],2,FALSE))</f>
        <v>1</v>
      </c>
      <c r="W24" s="30">
        <f t="shared" si="10"/>
        <v>1</v>
      </c>
      <c r="X24" s="39" t="s">
        <v>79</v>
      </c>
      <c r="Y24" s="40">
        <f>IF(X24="---","",VLOOKUP(X24,List1[],2,FALSE))</f>
        <v>0</v>
      </c>
      <c r="Z24" s="93">
        <f t="shared" si="11"/>
        <v>0</v>
      </c>
      <c r="AA24" s="48" t="str">
        <f t="shared" si="12"/>
        <v>On Target</v>
      </c>
      <c r="AB24" s="39" t="s">
        <v>79</v>
      </c>
      <c r="AC24" s="40">
        <f>IF(AB24="---","",VLOOKUP(AB24,List1[],2,FALSE))</f>
        <v>0</v>
      </c>
      <c r="AD24" s="93">
        <f t="shared" si="13"/>
        <v>0</v>
      </c>
      <c r="AE24" s="48" t="str">
        <f t="shared" si="14"/>
        <v>On Target</v>
      </c>
      <c r="AF24" s="39" t="s">
        <v>82</v>
      </c>
      <c r="AG24" s="40" t="str">
        <f>IF(AF24="---","",VLOOKUP(AF24,List1[],2,FALSE))</f>
        <v/>
      </c>
      <c r="AH24" s="45">
        <f t="shared" si="15"/>
        <v>0.5</v>
      </c>
      <c r="AI24" s="48" t="str">
        <f t="shared" si="16"/>
        <v/>
      </c>
      <c r="AJ24" s="39" t="s">
        <v>82</v>
      </c>
      <c r="AK24" s="41" t="str">
        <f>IF(AJ24="---","",VLOOKUP(AJ24,List1[],2,FALSE))</f>
        <v/>
      </c>
      <c r="AL24" s="94">
        <f t="shared" si="17"/>
        <v>1</v>
      </c>
      <c r="AM24" s="42" t="str">
        <f t="shared" si="18"/>
        <v/>
      </c>
      <c r="AO24" s="8">
        <f t="shared" si="1"/>
        <v>0</v>
      </c>
      <c r="AP24" t="str">
        <f t="shared" si="2"/>
        <v>&lt;60</v>
      </c>
      <c r="AQ24" t="str">
        <f t="shared" si="19"/>
        <v>&lt;60</v>
      </c>
      <c r="AR24" t="str">
        <f t="shared" si="3"/>
        <v>On Target</v>
      </c>
    </row>
    <row r="25" spans="2:44" ht="13.5" customHeight="1" thickBot="1" x14ac:dyDescent="0.25">
      <c r="B25" s="163">
        <v>3</v>
      </c>
      <c r="C25" s="165" t="s">
        <v>42</v>
      </c>
      <c r="D25" s="26" t="s">
        <v>43</v>
      </c>
      <c r="E25" s="26" t="s">
        <v>44</v>
      </c>
      <c r="F25" s="27" t="s">
        <v>79</v>
      </c>
      <c r="G25" s="28">
        <f>IF(F25="---","",VLOOKUP(F25,List1[],2,FALSE))</f>
        <v>0</v>
      </c>
      <c r="H25" s="27" t="s">
        <v>81</v>
      </c>
      <c r="I25" s="27">
        <f t="shared" si="4"/>
        <v>1</v>
      </c>
      <c r="J25" s="27">
        <f>IF(H25="---","",VLOOKUP(H25,List1[],2,FALSE))</f>
        <v>1</v>
      </c>
      <c r="K25" s="27">
        <f t="shared" si="20"/>
        <v>1</v>
      </c>
      <c r="L25" s="27" t="s">
        <v>81</v>
      </c>
      <c r="M25" s="27">
        <f t="shared" si="6"/>
        <v>1</v>
      </c>
      <c r="N25" s="27">
        <f>IF(L25="---","",VLOOKUP(L25,List1[],2,FALSE))</f>
        <v>1</v>
      </c>
      <c r="O25" s="27">
        <f t="shared" si="0"/>
        <v>1</v>
      </c>
      <c r="P25" s="27" t="s">
        <v>81</v>
      </c>
      <c r="Q25" s="27">
        <f t="shared" si="7"/>
        <v>1</v>
      </c>
      <c r="R25" s="27">
        <f>IF(P25="---","",VLOOKUP(P25,List1[],2,FALSE))</f>
        <v>1</v>
      </c>
      <c r="S25" s="27">
        <f t="shared" si="21"/>
        <v>1</v>
      </c>
      <c r="T25" s="27" t="s">
        <v>81</v>
      </c>
      <c r="U25" s="38">
        <f t="shared" si="9"/>
        <v>1</v>
      </c>
      <c r="V25" s="29">
        <f>IF(T25="---","",VLOOKUP(T25,List1[],2,FALSE))</f>
        <v>1</v>
      </c>
      <c r="W25" s="30">
        <f t="shared" si="10"/>
        <v>1</v>
      </c>
      <c r="X25" s="39" t="s">
        <v>79</v>
      </c>
      <c r="Y25" s="40">
        <f>IF(X25="---","",VLOOKUP(X25,List1[],2,FALSE))</f>
        <v>0</v>
      </c>
      <c r="Z25" s="93">
        <f t="shared" si="11"/>
        <v>1</v>
      </c>
      <c r="AA25" s="48" t="str">
        <f t="shared" si="12"/>
        <v>Behind</v>
      </c>
      <c r="AB25" s="39" t="s">
        <v>80</v>
      </c>
      <c r="AC25" s="40">
        <f>IF(AB25="---","",VLOOKUP(AB25,List1[],2,FALSE))</f>
        <v>0.5</v>
      </c>
      <c r="AD25" s="93">
        <f t="shared" si="13"/>
        <v>1</v>
      </c>
      <c r="AE25" s="48" t="str">
        <f t="shared" si="14"/>
        <v>Behind</v>
      </c>
      <c r="AF25" s="39" t="s">
        <v>82</v>
      </c>
      <c r="AG25" s="40" t="str">
        <f>IF(AF25="---","",VLOOKUP(AF25,List1[],2,FALSE))</f>
        <v/>
      </c>
      <c r="AH25" s="45">
        <f t="shared" si="15"/>
        <v>1</v>
      </c>
      <c r="AI25" s="48" t="str">
        <f t="shared" si="16"/>
        <v/>
      </c>
      <c r="AJ25" s="39" t="s">
        <v>82</v>
      </c>
      <c r="AK25" s="41" t="str">
        <f>IF(AJ25="---","",VLOOKUP(AJ25,List1[],2,FALSE))</f>
        <v/>
      </c>
      <c r="AL25" s="94">
        <f t="shared" si="17"/>
        <v>1</v>
      </c>
      <c r="AM25" s="42" t="str">
        <f t="shared" si="18"/>
        <v/>
      </c>
      <c r="AO25" s="7">
        <f t="shared" si="1"/>
        <v>0.5</v>
      </c>
      <c r="AP25" t="str">
        <f t="shared" si="2"/>
        <v>60-79</v>
      </c>
      <c r="AQ25" t="str">
        <f t="shared" si="19"/>
        <v>≥80</v>
      </c>
      <c r="AR25" t="str">
        <f t="shared" si="3"/>
        <v>Behind</v>
      </c>
    </row>
    <row r="26" spans="2:44" ht="26.25" thickBot="1" x14ac:dyDescent="0.25">
      <c r="B26" s="163"/>
      <c r="C26" s="165"/>
      <c r="D26" s="26" t="s">
        <v>45</v>
      </c>
      <c r="E26" s="26" t="s">
        <v>46</v>
      </c>
      <c r="F26" s="27" t="s">
        <v>79</v>
      </c>
      <c r="G26" s="28">
        <f>IF(F26="---","",VLOOKUP(F26,List1[],2,FALSE))</f>
        <v>0</v>
      </c>
      <c r="H26" s="27" t="s">
        <v>81</v>
      </c>
      <c r="I26" s="27">
        <f t="shared" si="4"/>
        <v>1</v>
      </c>
      <c r="J26" s="27">
        <f>IF(H26="---","",VLOOKUP(H26,List1[],2,FALSE))</f>
        <v>1</v>
      </c>
      <c r="K26" s="27">
        <f t="shared" si="20"/>
        <v>1</v>
      </c>
      <c r="L26" s="27" t="s">
        <v>81</v>
      </c>
      <c r="M26" s="27">
        <f t="shared" si="6"/>
        <v>1</v>
      </c>
      <c r="N26" s="27">
        <f>IF(L26="---","",VLOOKUP(L26,List1[],2,FALSE))</f>
        <v>1</v>
      </c>
      <c r="O26" s="27">
        <f t="shared" si="0"/>
        <v>1</v>
      </c>
      <c r="P26" s="27" t="s">
        <v>81</v>
      </c>
      <c r="Q26" s="27">
        <f t="shared" si="7"/>
        <v>1</v>
      </c>
      <c r="R26" s="27">
        <f>IF(P26="---","",VLOOKUP(P26,List1[],2,FALSE))</f>
        <v>1</v>
      </c>
      <c r="S26" s="27">
        <f t="shared" si="21"/>
        <v>1</v>
      </c>
      <c r="T26" s="27" t="s">
        <v>81</v>
      </c>
      <c r="U26" s="38">
        <f t="shared" si="9"/>
        <v>1</v>
      </c>
      <c r="V26" s="29">
        <f>IF(T26="---","",VLOOKUP(T26,List1[],2,FALSE))</f>
        <v>1</v>
      </c>
      <c r="W26" s="30">
        <f t="shared" si="10"/>
        <v>1</v>
      </c>
      <c r="X26" s="39" t="s">
        <v>81</v>
      </c>
      <c r="Y26" s="40">
        <f>IF(X26="---","",VLOOKUP(X26,List1[],2,FALSE))</f>
        <v>1</v>
      </c>
      <c r="Z26" s="93">
        <f t="shared" si="11"/>
        <v>1</v>
      </c>
      <c r="AA26" s="48" t="str">
        <f t="shared" si="12"/>
        <v>On Target</v>
      </c>
      <c r="AB26" s="39" t="s">
        <v>81</v>
      </c>
      <c r="AC26" s="40">
        <f>IF(AB26="---","",VLOOKUP(AB26,List1[],2,FALSE))</f>
        <v>1</v>
      </c>
      <c r="AD26" s="93">
        <f t="shared" si="13"/>
        <v>1</v>
      </c>
      <c r="AE26" s="48" t="str">
        <f t="shared" si="14"/>
        <v>On Target</v>
      </c>
      <c r="AF26" s="39" t="s">
        <v>82</v>
      </c>
      <c r="AG26" s="40" t="str">
        <f>IF(AF26="---","",VLOOKUP(AF26,List1[],2,FALSE))</f>
        <v/>
      </c>
      <c r="AH26" s="45">
        <f t="shared" si="15"/>
        <v>1</v>
      </c>
      <c r="AI26" s="48" t="str">
        <f t="shared" si="16"/>
        <v/>
      </c>
      <c r="AJ26" s="39" t="s">
        <v>82</v>
      </c>
      <c r="AK26" s="41" t="str">
        <f>IF(AJ26="---","",VLOOKUP(AJ26,List1[],2,FALSE))</f>
        <v/>
      </c>
      <c r="AL26" s="94">
        <f t="shared" si="17"/>
        <v>1</v>
      </c>
      <c r="AM26" s="42" t="str">
        <f t="shared" si="18"/>
        <v/>
      </c>
      <c r="AO26" s="7">
        <f t="shared" si="1"/>
        <v>1</v>
      </c>
      <c r="AP26" t="str">
        <f t="shared" si="2"/>
        <v>≥80</v>
      </c>
      <c r="AQ26" t="str">
        <f t="shared" si="19"/>
        <v>≥80</v>
      </c>
      <c r="AR26" t="str">
        <f t="shared" si="3"/>
        <v>On Target</v>
      </c>
    </row>
    <row r="27" spans="2:44" ht="13.5" customHeight="1" thickBot="1" x14ac:dyDescent="0.25">
      <c r="B27" s="163"/>
      <c r="C27" s="165"/>
      <c r="D27" s="26" t="s">
        <v>47</v>
      </c>
      <c r="E27" s="26" t="s">
        <v>48</v>
      </c>
      <c r="F27" s="27" t="s">
        <v>80</v>
      </c>
      <c r="G27" s="28">
        <f>IF(F27="---","",VLOOKUP(F27,List1[],2,FALSE))</f>
        <v>0.5</v>
      </c>
      <c r="H27" s="27" t="s">
        <v>81</v>
      </c>
      <c r="I27" s="27">
        <f t="shared" si="4"/>
        <v>1</v>
      </c>
      <c r="J27" s="27">
        <f>IF(H27="---","",VLOOKUP(H27,List1[],2,FALSE))</f>
        <v>1</v>
      </c>
      <c r="K27" s="27">
        <f t="shared" si="20"/>
        <v>1</v>
      </c>
      <c r="L27" s="27" t="s">
        <v>81</v>
      </c>
      <c r="M27" s="27">
        <f t="shared" si="6"/>
        <v>1</v>
      </c>
      <c r="N27" s="27">
        <f>IF(L27="---","",VLOOKUP(L27,List1[],2,FALSE))</f>
        <v>1</v>
      </c>
      <c r="O27" s="27">
        <f t="shared" si="0"/>
        <v>1</v>
      </c>
      <c r="P27" s="27" t="s">
        <v>81</v>
      </c>
      <c r="Q27" s="27">
        <f t="shared" si="7"/>
        <v>1</v>
      </c>
      <c r="R27" s="27">
        <f>IF(P27="---","",VLOOKUP(P27,List1[],2,FALSE))</f>
        <v>1</v>
      </c>
      <c r="S27" s="27">
        <f t="shared" si="21"/>
        <v>1</v>
      </c>
      <c r="T27" s="27" t="s">
        <v>81</v>
      </c>
      <c r="U27" s="38">
        <f t="shared" si="9"/>
        <v>1</v>
      </c>
      <c r="V27" s="29">
        <f>IF(T27="---","",VLOOKUP(T27,List1[],2,FALSE))</f>
        <v>1</v>
      </c>
      <c r="W27" s="30">
        <f t="shared" si="10"/>
        <v>1</v>
      </c>
      <c r="X27" s="39" t="s">
        <v>81</v>
      </c>
      <c r="Y27" s="40">
        <f>IF(X27="---","",VLOOKUP(X27,List1[],2,FALSE))</f>
        <v>1</v>
      </c>
      <c r="Z27" s="93">
        <f t="shared" si="11"/>
        <v>1</v>
      </c>
      <c r="AA27" s="48" t="str">
        <f t="shared" si="12"/>
        <v>On Target</v>
      </c>
      <c r="AB27" s="39" t="s">
        <v>80</v>
      </c>
      <c r="AC27" s="40">
        <f>IF(AB27="---","",VLOOKUP(AB27,List1[],2,FALSE))</f>
        <v>0.5</v>
      </c>
      <c r="AD27" s="93">
        <f t="shared" si="13"/>
        <v>1</v>
      </c>
      <c r="AE27" s="48" t="str">
        <f t="shared" si="14"/>
        <v>Behind</v>
      </c>
      <c r="AF27" s="39" t="s">
        <v>82</v>
      </c>
      <c r="AG27" s="40" t="str">
        <f>IF(AF27="---","",VLOOKUP(AF27,List1[],2,FALSE))</f>
        <v/>
      </c>
      <c r="AH27" s="45">
        <f t="shared" si="15"/>
        <v>1</v>
      </c>
      <c r="AI27" s="48" t="str">
        <f t="shared" si="16"/>
        <v/>
      </c>
      <c r="AJ27" s="39" t="s">
        <v>82</v>
      </c>
      <c r="AK27" s="41" t="str">
        <f>IF(AJ27="---","",VLOOKUP(AJ27,List1[],2,FALSE))</f>
        <v/>
      </c>
      <c r="AL27" s="94">
        <f t="shared" si="17"/>
        <v>1</v>
      </c>
      <c r="AM27" s="42" t="str">
        <f t="shared" si="18"/>
        <v/>
      </c>
      <c r="AO27" s="7">
        <f t="shared" si="1"/>
        <v>0.5</v>
      </c>
      <c r="AP27" t="str">
        <f t="shared" si="2"/>
        <v>60-79</v>
      </c>
      <c r="AQ27" t="str">
        <f t="shared" si="19"/>
        <v>≥80</v>
      </c>
      <c r="AR27" t="str">
        <f t="shared" si="3"/>
        <v>Behind</v>
      </c>
    </row>
    <row r="28" spans="2:44" ht="13.5" customHeight="1" thickBot="1" x14ac:dyDescent="0.25">
      <c r="B28" s="163"/>
      <c r="C28" s="165"/>
      <c r="D28" s="26" t="s">
        <v>49</v>
      </c>
      <c r="E28" s="26" t="s">
        <v>50</v>
      </c>
      <c r="F28" s="27" t="s">
        <v>82</v>
      </c>
      <c r="G28" s="28" t="str">
        <f>IF(F28="---","",VLOOKUP(F28,List1[],2,FALSE))</f>
        <v/>
      </c>
      <c r="H28" s="27" t="s">
        <v>82</v>
      </c>
      <c r="I28" s="27" t="str">
        <f t="shared" si="4"/>
        <v/>
      </c>
      <c r="J28" s="27" t="str">
        <f>IF(H28="---","",VLOOKUP(H28,List1[],2,FALSE))</f>
        <v/>
      </c>
      <c r="K28" s="27" t="str">
        <f t="shared" si="20"/>
        <v/>
      </c>
      <c r="L28" s="27" t="s">
        <v>82</v>
      </c>
      <c r="M28" s="27" t="str">
        <f t="shared" si="6"/>
        <v/>
      </c>
      <c r="N28" s="27" t="str">
        <f>IF(L28="---","",VLOOKUP(L28,List1[],2,FALSE))</f>
        <v/>
      </c>
      <c r="O28" s="27" t="str">
        <f t="shared" si="0"/>
        <v/>
      </c>
      <c r="P28" s="27" t="s">
        <v>82</v>
      </c>
      <c r="Q28" s="27" t="str">
        <f t="shared" si="7"/>
        <v/>
      </c>
      <c r="R28" s="27" t="str">
        <f>IF(P28="---","",VLOOKUP(P28,List1[],2,FALSE))</f>
        <v/>
      </c>
      <c r="S28" s="27" t="str">
        <f t="shared" si="21"/>
        <v/>
      </c>
      <c r="T28" s="27" t="s">
        <v>82</v>
      </c>
      <c r="U28" s="38" t="str">
        <f t="shared" si="9"/>
        <v/>
      </c>
      <c r="V28" s="29" t="str">
        <f>IF(T28="---","",VLOOKUP(T28,List1[],2,FALSE))</f>
        <v/>
      </c>
      <c r="W28" s="30" t="str">
        <f t="shared" si="10"/>
        <v/>
      </c>
      <c r="X28" s="39" t="s">
        <v>82</v>
      </c>
      <c r="Y28" s="40" t="str">
        <f>IF(X28="---","",VLOOKUP(X28,List1[],2,FALSE))</f>
        <v/>
      </c>
      <c r="Z28" s="93" t="str">
        <f t="shared" si="11"/>
        <v/>
      </c>
      <c r="AA28" s="48" t="str">
        <f t="shared" si="12"/>
        <v/>
      </c>
      <c r="AB28" s="39" t="s">
        <v>82</v>
      </c>
      <c r="AC28" s="40" t="str">
        <f>IF(AB28="---","",VLOOKUP(AB28,List1[],2,FALSE))</f>
        <v/>
      </c>
      <c r="AD28" s="93" t="str">
        <f t="shared" si="13"/>
        <v/>
      </c>
      <c r="AE28" s="48" t="str">
        <f t="shared" si="14"/>
        <v/>
      </c>
      <c r="AF28" s="39" t="s">
        <v>82</v>
      </c>
      <c r="AG28" s="40" t="str">
        <f>IF(AF28="---","",VLOOKUP(AF28,List1[],2,FALSE))</f>
        <v/>
      </c>
      <c r="AH28" s="45" t="str">
        <f t="shared" si="15"/>
        <v/>
      </c>
      <c r="AI28" s="48" t="str">
        <f t="shared" si="16"/>
        <v/>
      </c>
      <c r="AJ28" s="39" t="s">
        <v>82</v>
      </c>
      <c r="AK28" s="41" t="str">
        <f>IF(AJ28="---","",VLOOKUP(AJ28,List1[],2,FALSE))</f>
        <v/>
      </c>
      <c r="AL28" s="94" t="str">
        <f t="shared" si="17"/>
        <v/>
      </c>
      <c r="AM28" s="42" t="str">
        <f t="shared" si="18"/>
        <v/>
      </c>
      <c r="AO28" s="7" t="str">
        <f t="shared" si="1"/>
        <v/>
      </c>
      <c r="AP28" t="str">
        <f t="shared" si="2"/>
        <v>---</v>
      </c>
      <c r="AQ28" t="str">
        <f t="shared" si="19"/>
        <v>---</v>
      </c>
      <c r="AR28" t="str">
        <f t="shared" si="3"/>
        <v/>
      </c>
    </row>
    <row r="29" spans="2:44" ht="13.5" customHeight="1" thickBot="1" x14ac:dyDescent="0.25">
      <c r="B29" s="163"/>
      <c r="C29" s="165" t="s">
        <v>51</v>
      </c>
      <c r="D29" s="26" t="s">
        <v>52</v>
      </c>
      <c r="E29" s="26" t="s">
        <v>53</v>
      </c>
      <c r="F29" s="27" t="s">
        <v>80</v>
      </c>
      <c r="G29" s="28">
        <f>IF(F29="---","",VLOOKUP(F29,List1[],2,FALSE))</f>
        <v>0.5</v>
      </c>
      <c r="H29" s="27" t="s">
        <v>81</v>
      </c>
      <c r="I29" s="27">
        <f t="shared" si="4"/>
        <v>1</v>
      </c>
      <c r="J29" s="27">
        <f>IF(H29="---","",VLOOKUP(H29,List1[],2,FALSE))</f>
        <v>1</v>
      </c>
      <c r="K29" s="27">
        <f t="shared" si="20"/>
        <v>1</v>
      </c>
      <c r="L29" s="27" t="s">
        <v>81</v>
      </c>
      <c r="M29" s="27">
        <f t="shared" si="6"/>
        <v>1</v>
      </c>
      <c r="N29" s="27">
        <f>IF(L29="---","",VLOOKUP(L29,List1[],2,FALSE))</f>
        <v>1</v>
      </c>
      <c r="O29" s="27">
        <f t="shared" si="0"/>
        <v>1</v>
      </c>
      <c r="P29" s="27" t="s">
        <v>81</v>
      </c>
      <c r="Q29" s="27">
        <f t="shared" si="7"/>
        <v>1</v>
      </c>
      <c r="R29" s="27">
        <f>IF(P29="---","",VLOOKUP(P29,List1[],2,FALSE))</f>
        <v>1</v>
      </c>
      <c r="S29" s="27">
        <f t="shared" si="21"/>
        <v>1</v>
      </c>
      <c r="T29" s="27" t="s">
        <v>81</v>
      </c>
      <c r="U29" s="38">
        <f t="shared" si="9"/>
        <v>1</v>
      </c>
      <c r="V29" s="29">
        <f>IF(T29="---","",VLOOKUP(T29,List1[],2,FALSE))</f>
        <v>1</v>
      </c>
      <c r="W29" s="30">
        <f t="shared" si="10"/>
        <v>1</v>
      </c>
      <c r="X29" s="39" t="s">
        <v>81</v>
      </c>
      <c r="Y29" s="40">
        <f>IF(X29="---","",VLOOKUP(X29,List1[],2,FALSE))</f>
        <v>1</v>
      </c>
      <c r="Z29" s="93">
        <f t="shared" si="11"/>
        <v>1</v>
      </c>
      <c r="AA29" s="48" t="str">
        <f t="shared" si="12"/>
        <v>On Target</v>
      </c>
      <c r="AB29" s="39" t="s">
        <v>81</v>
      </c>
      <c r="AC29" s="40">
        <f>IF(AB29="---","",VLOOKUP(AB29,List1[],2,FALSE))</f>
        <v>1</v>
      </c>
      <c r="AD29" s="93">
        <f t="shared" si="13"/>
        <v>1</v>
      </c>
      <c r="AE29" s="48" t="str">
        <f t="shared" si="14"/>
        <v>On Target</v>
      </c>
      <c r="AF29" s="39" t="s">
        <v>82</v>
      </c>
      <c r="AG29" s="40" t="str">
        <f>IF(AF29="---","",VLOOKUP(AF29,List1[],2,FALSE))</f>
        <v/>
      </c>
      <c r="AH29" s="45">
        <f t="shared" si="15"/>
        <v>1</v>
      </c>
      <c r="AI29" s="48" t="str">
        <f t="shared" si="16"/>
        <v/>
      </c>
      <c r="AJ29" s="39" t="s">
        <v>82</v>
      </c>
      <c r="AK29" s="41" t="str">
        <f>IF(AJ29="---","",VLOOKUP(AJ29,List1[],2,FALSE))</f>
        <v/>
      </c>
      <c r="AL29" s="94">
        <f t="shared" si="17"/>
        <v>1</v>
      </c>
      <c r="AM29" s="42" t="str">
        <f t="shared" si="18"/>
        <v/>
      </c>
      <c r="AO29" s="7">
        <f t="shared" si="1"/>
        <v>1</v>
      </c>
      <c r="AP29" t="str">
        <f t="shared" si="2"/>
        <v>≥80</v>
      </c>
      <c r="AQ29" t="str">
        <f t="shared" si="19"/>
        <v>≥80</v>
      </c>
      <c r="AR29" t="str">
        <f t="shared" si="3"/>
        <v>On Target</v>
      </c>
    </row>
    <row r="30" spans="2:44" ht="13.5" customHeight="1" thickBot="1" x14ac:dyDescent="0.25">
      <c r="B30" s="163"/>
      <c r="C30" s="165"/>
      <c r="D30" s="26" t="s">
        <v>54</v>
      </c>
      <c r="E30" s="26" t="s">
        <v>55</v>
      </c>
      <c r="F30" s="27" t="s">
        <v>79</v>
      </c>
      <c r="G30" s="28">
        <f>IF(F30="---","",VLOOKUP(F30,List1[],2,FALSE))</f>
        <v>0</v>
      </c>
      <c r="H30" s="27" t="s">
        <v>81</v>
      </c>
      <c r="I30" s="27">
        <f t="shared" si="4"/>
        <v>1</v>
      </c>
      <c r="J30" s="27">
        <f>IF(H30="---","",VLOOKUP(H30,List1[],2,FALSE))</f>
        <v>1</v>
      </c>
      <c r="K30" s="27">
        <f t="shared" si="20"/>
        <v>1</v>
      </c>
      <c r="L30" s="27" t="s">
        <v>81</v>
      </c>
      <c r="M30" s="27">
        <f t="shared" si="6"/>
        <v>1</v>
      </c>
      <c r="N30" s="27">
        <f>IF(L30="---","",VLOOKUP(L30,List1[],2,FALSE))</f>
        <v>1</v>
      </c>
      <c r="O30" s="27">
        <f t="shared" si="0"/>
        <v>1</v>
      </c>
      <c r="P30" s="27" t="s">
        <v>81</v>
      </c>
      <c r="Q30" s="27">
        <f t="shared" si="7"/>
        <v>1</v>
      </c>
      <c r="R30" s="27">
        <f>IF(P30="---","",VLOOKUP(P30,List1[],2,FALSE))</f>
        <v>1</v>
      </c>
      <c r="S30" s="27">
        <f t="shared" si="21"/>
        <v>1</v>
      </c>
      <c r="T30" s="27" t="s">
        <v>81</v>
      </c>
      <c r="U30" s="38">
        <f t="shared" si="9"/>
        <v>1</v>
      </c>
      <c r="V30" s="29">
        <f>IF(T30="---","",VLOOKUP(T30,List1[],2,FALSE))</f>
        <v>1</v>
      </c>
      <c r="W30" s="30">
        <f t="shared" si="10"/>
        <v>1</v>
      </c>
      <c r="X30" s="39" t="s">
        <v>81</v>
      </c>
      <c r="Y30" s="40">
        <f>IF(X30="---","",VLOOKUP(X30,List1[],2,FALSE))</f>
        <v>1</v>
      </c>
      <c r="Z30" s="93">
        <f t="shared" si="11"/>
        <v>1</v>
      </c>
      <c r="AA30" s="48" t="str">
        <f t="shared" si="12"/>
        <v>On Target</v>
      </c>
      <c r="AB30" s="39" t="s">
        <v>80</v>
      </c>
      <c r="AC30" s="40">
        <f>IF(AB30="---","",VLOOKUP(AB30,List1[],2,FALSE))</f>
        <v>0.5</v>
      </c>
      <c r="AD30" s="93">
        <f t="shared" si="13"/>
        <v>1</v>
      </c>
      <c r="AE30" s="48" t="str">
        <f t="shared" si="14"/>
        <v>Behind</v>
      </c>
      <c r="AF30" s="39" t="s">
        <v>82</v>
      </c>
      <c r="AG30" s="40" t="str">
        <f>IF(AF30="---","",VLOOKUP(AF30,List1[],2,FALSE))</f>
        <v/>
      </c>
      <c r="AH30" s="45">
        <f t="shared" si="15"/>
        <v>1</v>
      </c>
      <c r="AI30" s="48" t="str">
        <f t="shared" si="16"/>
        <v/>
      </c>
      <c r="AJ30" s="39" t="s">
        <v>82</v>
      </c>
      <c r="AK30" s="41" t="str">
        <f>IF(AJ30="---","",VLOOKUP(AJ30,List1[],2,FALSE))</f>
        <v/>
      </c>
      <c r="AL30" s="94">
        <f t="shared" si="17"/>
        <v>1</v>
      </c>
      <c r="AM30" s="42" t="str">
        <f t="shared" si="18"/>
        <v/>
      </c>
      <c r="AO30" s="7">
        <f t="shared" si="1"/>
        <v>0.5</v>
      </c>
      <c r="AP30" t="str">
        <f t="shared" si="2"/>
        <v>60-79</v>
      </c>
      <c r="AQ30" t="str">
        <f t="shared" si="19"/>
        <v>≥80</v>
      </c>
      <c r="AR30" t="str">
        <f t="shared" si="3"/>
        <v>Behind</v>
      </c>
    </row>
    <row r="31" spans="2:44" ht="13.5" customHeight="1" thickBot="1" x14ac:dyDescent="0.25">
      <c r="B31" s="163"/>
      <c r="C31" s="165"/>
      <c r="D31" s="26" t="s">
        <v>56</v>
      </c>
      <c r="E31" s="26" t="s">
        <v>57</v>
      </c>
      <c r="F31" s="27" t="s">
        <v>79</v>
      </c>
      <c r="G31" s="28">
        <f>IF(F31="---","",VLOOKUP(F31,List1[],2,FALSE))</f>
        <v>0</v>
      </c>
      <c r="H31" s="27" t="s">
        <v>79</v>
      </c>
      <c r="I31" s="27">
        <f t="shared" si="4"/>
        <v>0</v>
      </c>
      <c r="J31" s="27">
        <f>IF(H31="---","",VLOOKUP(H31,List1[],2,FALSE))</f>
        <v>0</v>
      </c>
      <c r="K31" s="27">
        <f t="shared" si="20"/>
        <v>0</v>
      </c>
      <c r="L31" s="27" t="s">
        <v>79</v>
      </c>
      <c r="M31" s="27">
        <f t="shared" si="6"/>
        <v>0</v>
      </c>
      <c r="N31" s="27">
        <f>IF(L31="---","",VLOOKUP(L31,List1[],2,FALSE))</f>
        <v>0</v>
      </c>
      <c r="O31" s="27">
        <f t="shared" si="0"/>
        <v>0</v>
      </c>
      <c r="P31" s="27" t="s">
        <v>80</v>
      </c>
      <c r="Q31" s="27">
        <f t="shared" si="7"/>
        <v>0.5</v>
      </c>
      <c r="R31" s="27">
        <f>IF(P31="---","",VLOOKUP(P31,List1[],2,FALSE))</f>
        <v>0.5</v>
      </c>
      <c r="S31" s="27">
        <f t="shared" si="21"/>
        <v>0.5</v>
      </c>
      <c r="T31" s="27" t="s">
        <v>81</v>
      </c>
      <c r="U31" s="38">
        <f t="shared" si="9"/>
        <v>1</v>
      </c>
      <c r="V31" s="29">
        <f>IF(T31="---","",VLOOKUP(T31,List1[],2,FALSE))</f>
        <v>1</v>
      </c>
      <c r="W31" s="30">
        <f t="shared" si="10"/>
        <v>1</v>
      </c>
      <c r="X31" s="39" t="s">
        <v>79</v>
      </c>
      <c r="Y31" s="40">
        <f>IF(X31="---","",VLOOKUP(X31,List1[],2,FALSE))</f>
        <v>0</v>
      </c>
      <c r="Z31" s="93">
        <f t="shared" si="11"/>
        <v>0</v>
      </c>
      <c r="AA31" s="48" t="str">
        <f t="shared" si="12"/>
        <v>On Target</v>
      </c>
      <c r="AB31" s="39" t="s">
        <v>79</v>
      </c>
      <c r="AC31" s="40">
        <f>IF(AB31="---","",VLOOKUP(AB31,List1[],2,FALSE))</f>
        <v>0</v>
      </c>
      <c r="AD31" s="93">
        <f t="shared" si="13"/>
        <v>0</v>
      </c>
      <c r="AE31" s="48" t="str">
        <f t="shared" si="14"/>
        <v>On Target</v>
      </c>
      <c r="AF31" s="39" t="s">
        <v>82</v>
      </c>
      <c r="AG31" s="40" t="str">
        <f>IF(AF31="---","",VLOOKUP(AF31,List1[],2,FALSE))</f>
        <v/>
      </c>
      <c r="AH31" s="45">
        <f t="shared" si="15"/>
        <v>0.5</v>
      </c>
      <c r="AI31" s="48" t="str">
        <f t="shared" si="16"/>
        <v/>
      </c>
      <c r="AJ31" s="39" t="s">
        <v>82</v>
      </c>
      <c r="AK31" s="41" t="str">
        <f>IF(AJ31="---","",VLOOKUP(AJ31,List1[],2,FALSE))</f>
        <v/>
      </c>
      <c r="AL31" s="94">
        <f t="shared" si="17"/>
        <v>1</v>
      </c>
      <c r="AM31" s="42" t="str">
        <f t="shared" si="18"/>
        <v/>
      </c>
      <c r="AO31" s="7">
        <f t="shared" si="1"/>
        <v>0</v>
      </c>
      <c r="AP31" t="str">
        <f t="shared" si="2"/>
        <v>&lt;60</v>
      </c>
      <c r="AQ31" t="str">
        <f t="shared" si="19"/>
        <v>&lt;60</v>
      </c>
      <c r="AR31" t="str">
        <f t="shared" si="3"/>
        <v>On Target</v>
      </c>
    </row>
    <row r="32" spans="2:44" ht="13.5" thickBot="1" x14ac:dyDescent="0.25">
      <c r="B32" s="163"/>
      <c r="C32" s="165"/>
      <c r="D32" s="26" t="s">
        <v>58</v>
      </c>
      <c r="E32" s="26" t="s">
        <v>59</v>
      </c>
      <c r="F32" s="27" t="s">
        <v>79</v>
      </c>
      <c r="G32" s="28">
        <f>IF(F32="---","",VLOOKUP(F32,List1[],2,FALSE))</f>
        <v>0</v>
      </c>
      <c r="H32" s="27" t="s">
        <v>79</v>
      </c>
      <c r="I32" s="27">
        <f t="shared" si="4"/>
        <v>0</v>
      </c>
      <c r="J32" s="27">
        <f>IF(H32="---","",VLOOKUP(H32,List1[],2,FALSE))</f>
        <v>0</v>
      </c>
      <c r="K32" s="27">
        <f t="shared" si="20"/>
        <v>0</v>
      </c>
      <c r="L32" s="27" t="s">
        <v>79</v>
      </c>
      <c r="M32" s="27">
        <f t="shared" si="6"/>
        <v>0</v>
      </c>
      <c r="N32" s="27">
        <f>IF(L32="---","",VLOOKUP(L32,List1[],2,FALSE))</f>
        <v>0</v>
      </c>
      <c r="O32" s="27">
        <f t="shared" si="0"/>
        <v>0</v>
      </c>
      <c r="P32" s="27" t="s">
        <v>80</v>
      </c>
      <c r="Q32" s="27">
        <f t="shared" si="7"/>
        <v>0.5</v>
      </c>
      <c r="R32" s="27">
        <f>IF(P32="---","",VLOOKUP(P32,List1[],2,FALSE))</f>
        <v>0.5</v>
      </c>
      <c r="S32" s="27">
        <f t="shared" si="21"/>
        <v>0.5</v>
      </c>
      <c r="T32" s="27" t="s">
        <v>81</v>
      </c>
      <c r="U32" s="38">
        <f t="shared" si="9"/>
        <v>1</v>
      </c>
      <c r="V32" s="29">
        <f>IF(T32="---","",VLOOKUP(T32,List1[],2,FALSE))</f>
        <v>1</v>
      </c>
      <c r="W32" s="30">
        <f t="shared" si="10"/>
        <v>1</v>
      </c>
      <c r="X32" s="39" t="s">
        <v>79</v>
      </c>
      <c r="Y32" s="40">
        <f>IF(X32="---","",VLOOKUP(X32,List1[],2,FALSE))</f>
        <v>0</v>
      </c>
      <c r="Z32" s="93">
        <f t="shared" si="11"/>
        <v>0</v>
      </c>
      <c r="AA32" s="48" t="str">
        <f t="shared" si="12"/>
        <v>On Target</v>
      </c>
      <c r="AB32" s="39" t="s">
        <v>80</v>
      </c>
      <c r="AC32" s="40">
        <f>IF(AB32="---","",VLOOKUP(AB32,List1[],2,FALSE))</f>
        <v>0.5</v>
      </c>
      <c r="AD32" s="93">
        <f t="shared" si="13"/>
        <v>0</v>
      </c>
      <c r="AE32" s="48" t="str">
        <f t="shared" si="14"/>
        <v>Ahead</v>
      </c>
      <c r="AF32" s="39" t="s">
        <v>82</v>
      </c>
      <c r="AG32" s="40" t="str">
        <f>IF(AF32="---","",VLOOKUP(AF32,List1[],2,FALSE))</f>
        <v/>
      </c>
      <c r="AH32" s="45">
        <f t="shared" si="15"/>
        <v>0.5</v>
      </c>
      <c r="AI32" s="48" t="str">
        <f t="shared" si="16"/>
        <v/>
      </c>
      <c r="AJ32" s="39" t="s">
        <v>82</v>
      </c>
      <c r="AK32" s="41" t="str">
        <f>IF(AJ32="---","",VLOOKUP(AJ32,List1[],2,FALSE))</f>
        <v/>
      </c>
      <c r="AL32" s="94">
        <f t="shared" si="17"/>
        <v>1</v>
      </c>
      <c r="AM32" s="42" t="str">
        <f t="shared" si="18"/>
        <v/>
      </c>
      <c r="AO32" s="7">
        <f t="shared" si="1"/>
        <v>0.5</v>
      </c>
      <c r="AP32" t="str">
        <f t="shared" si="2"/>
        <v>60-79</v>
      </c>
      <c r="AQ32" t="str">
        <f t="shared" si="19"/>
        <v>&lt;60</v>
      </c>
      <c r="AR32" t="str">
        <f t="shared" si="3"/>
        <v>Ahead</v>
      </c>
    </row>
    <row r="33" spans="2:46" ht="13.5" thickBot="1" x14ac:dyDescent="0.25">
      <c r="B33" s="163"/>
      <c r="C33" s="165"/>
      <c r="D33" s="26" t="s">
        <v>60</v>
      </c>
      <c r="E33" s="26" t="s">
        <v>61</v>
      </c>
      <c r="F33" s="27" t="s">
        <v>79</v>
      </c>
      <c r="G33" s="28">
        <f>IF(F33="---","",VLOOKUP(F33,List1[],2,FALSE))</f>
        <v>0</v>
      </c>
      <c r="H33" s="27" t="s">
        <v>79</v>
      </c>
      <c r="I33" s="27">
        <f t="shared" si="4"/>
        <v>0</v>
      </c>
      <c r="J33" s="27">
        <f>IF(H33="---","",VLOOKUP(H33,List1[],2,FALSE))</f>
        <v>0</v>
      </c>
      <c r="K33" s="27">
        <f t="shared" si="20"/>
        <v>0</v>
      </c>
      <c r="L33" s="27" t="s">
        <v>79</v>
      </c>
      <c r="M33" s="27">
        <f t="shared" si="6"/>
        <v>0</v>
      </c>
      <c r="N33" s="27">
        <f>IF(L33="---","",VLOOKUP(L33,List1[],2,FALSE))</f>
        <v>0</v>
      </c>
      <c r="O33" s="27">
        <f t="shared" si="0"/>
        <v>0</v>
      </c>
      <c r="P33" s="27" t="s">
        <v>80</v>
      </c>
      <c r="Q33" s="27">
        <f t="shared" si="7"/>
        <v>0.5</v>
      </c>
      <c r="R33" s="27">
        <f>IF(P33="---","",VLOOKUP(P33,List1[],2,FALSE))</f>
        <v>0.5</v>
      </c>
      <c r="S33" s="27">
        <f t="shared" si="21"/>
        <v>0.5</v>
      </c>
      <c r="T33" s="27" t="s">
        <v>81</v>
      </c>
      <c r="U33" s="38">
        <f t="shared" si="9"/>
        <v>1</v>
      </c>
      <c r="V33" s="43">
        <f>IF(T33="---","",VLOOKUP(T33,List1[],2,FALSE))</f>
        <v>1</v>
      </c>
      <c r="W33" s="30">
        <f t="shared" si="10"/>
        <v>1</v>
      </c>
      <c r="X33" s="89" t="s">
        <v>79</v>
      </c>
      <c r="Y33" s="90">
        <f>IF(X33="---","",VLOOKUP(X33,List1[],2,FALSE))</f>
        <v>0</v>
      </c>
      <c r="Z33" s="93">
        <f t="shared" si="11"/>
        <v>0</v>
      </c>
      <c r="AA33" s="91" t="str">
        <f t="shared" ref="AA33" si="28">IF(X33="---","",IF(Z33=Y33,"On Target",IF(Z33&gt;Y33,"Behind",IF(Z33&lt;Y33,"Ahead"))))</f>
        <v>On Target</v>
      </c>
      <c r="AB33" s="89" t="s">
        <v>81</v>
      </c>
      <c r="AC33" s="90">
        <f>IF(AB33="---","",VLOOKUP(AB33,List1[],2,FALSE))</f>
        <v>1</v>
      </c>
      <c r="AD33" s="93">
        <f t="shared" si="13"/>
        <v>0</v>
      </c>
      <c r="AE33" s="49" t="str">
        <f t="shared" si="14"/>
        <v>Ahead</v>
      </c>
      <c r="AF33" s="44" t="s">
        <v>82</v>
      </c>
      <c r="AG33" s="45" t="str">
        <f>IF(AF33="---","",VLOOKUP(AF33,List1[],2,FALSE))</f>
        <v/>
      </c>
      <c r="AH33" s="45">
        <f t="shared" si="15"/>
        <v>0.5</v>
      </c>
      <c r="AI33" s="49" t="str">
        <f t="shared" si="16"/>
        <v/>
      </c>
      <c r="AJ33" s="44" t="s">
        <v>82</v>
      </c>
      <c r="AK33" s="46" t="str">
        <f>IF(AJ33="---","",VLOOKUP(AJ33,List1[],2,FALSE))</f>
        <v/>
      </c>
      <c r="AL33" s="94">
        <f t="shared" si="17"/>
        <v>1</v>
      </c>
      <c r="AM33" s="92" t="str">
        <f t="shared" si="18"/>
        <v/>
      </c>
      <c r="AO33" s="7">
        <f t="shared" si="1"/>
        <v>1</v>
      </c>
      <c r="AP33" t="str">
        <f t="shared" si="2"/>
        <v>≥80</v>
      </c>
      <c r="AQ33" t="str">
        <f t="shared" si="19"/>
        <v>&lt;60</v>
      </c>
      <c r="AR33" t="str">
        <f t="shared" si="3"/>
        <v>Ahead</v>
      </c>
    </row>
    <row r="34" spans="2:46" ht="13.5" customHeight="1" thickBot="1" x14ac:dyDescent="0.25">
      <c r="B34" s="31"/>
      <c r="C34" s="164" t="s">
        <v>69</v>
      </c>
      <c r="D34" s="164"/>
      <c r="E34" s="164"/>
      <c r="F34" s="32">
        <f>COUNTIF(G3:G33,0)</f>
        <v>24</v>
      </c>
      <c r="G34" s="33"/>
      <c r="H34" s="32">
        <f>COUNTIF(K3:K33,0)</f>
        <v>19</v>
      </c>
      <c r="I34" s="32"/>
      <c r="J34" s="32"/>
      <c r="K34" s="32"/>
      <c r="L34" s="32">
        <f>COUNTIF(O3:O33,0)</f>
        <v>15</v>
      </c>
      <c r="M34" s="32"/>
      <c r="N34" s="32"/>
      <c r="O34" s="32"/>
      <c r="P34" s="32">
        <f>COUNTIF(S3:S33,0)</f>
        <v>1</v>
      </c>
      <c r="Q34" s="32"/>
      <c r="R34" s="32"/>
      <c r="S34" s="32"/>
      <c r="T34" s="32">
        <f>COUNTIF(W3:W33,0)</f>
        <v>0</v>
      </c>
      <c r="U34" s="32"/>
      <c r="V34" s="32"/>
      <c r="W34" s="47"/>
      <c r="X34" s="87">
        <f>IF(X41=0,"",X41)</f>
        <v>20</v>
      </c>
      <c r="Y34" s="87"/>
      <c r="Z34" s="32"/>
      <c r="AA34" s="87"/>
      <c r="AB34" s="87">
        <f>IF(AB41=0,"",AB41)</f>
        <v>11</v>
      </c>
      <c r="AC34" s="87"/>
      <c r="AD34" s="32"/>
      <c r="AE34" s="32"/>
      <c r="AF34" s="32" t="str">
        <f>IF(AF41=0,"",AF41)</f>
        <v/>
      </c>
      <c r="AG34" s="32"/>
      <c r="AH34" s="32"/>
      <c r="AI34" s="32"/>
      <c r="AJ34" s="32" t="str">
        <f>IF(AJ41=0,"",AJ41)</f>
        <v/>
      </c>
      <c r="AK34" s="25"/>
      <c r="AL34" s="25"/>
      <c r="AM34" s="88"/>
      <c r="AO34" s="7">
        <f>IF($AJ$44&gt;0,AJ34,IF($AF$44&gt;0,AF34,IF($AB$44&gt;0,AB34,IF($X$44&gt;0,X34,IF($F$37&gt;0,F34,"error")))))</f>
        <v>11</v>
      </c>
      <c r="AP34">
        <f>AO34</f>
        <v>11</v>
      </c>
      <c r="AQ34">
        <f t="shared" si="19"/>
        <v>15</v>
      </c>
    </row>
    <row r="35" spans="2:46" ht="13.5" customHeight="1" thickBot="1" x14ac:dyDescent="0.25">
      <c r="B35" s="31"/>
      <c r="C35" s="164" t="s">
        <v>85</v>
      </c>
      <c r="D35" s="164"/>
      <c r="E35" s="164"/>
      <c r="F35" s="32">
        <f>COUNTIF(G3:G33,0.5)</f>
        <v>2</v>
      </c>
      <c r="G35" s="33"/>
      <c r="H35" s="32">
        <f>COUNTIF(K3:K33,0.5)</f>
        <v>2</v>
      </c>
      <c r="I35" s="32"/>
      <c r="J35" s="32"/>
      <c r="K35" s="32"/>
      <c r="L35" s="32">
        <f>COUNTIF(O3:O33,0.5)</f>
        <v>7</v>
      </c>
      <c r="M35" s="32"/>
      <c r="N35" s="32"/>
      <c r="O35" s="32"/>
      <c r="P35" s="32">
        <f>COUNTIF(S3:S33,0.5)</f>
        <v>18</v>
      </c>
      <c r="Q35" s="32"/>
      <c r="R35" s="32"/>
      <c r="S35" s="32"/>
      <c r="T35" s="32">
        <f>COUNTIF(W3:W33,0.5)</f>
        <v>0</v>
      </c>
      <c r="U35" s="32"/>
      <c r="V35" s="32"/>
      <c r="W35" s="47"/>
      <c r="X35" s="32">
        <f>IF(X42=0,"",X42)</f>
        <v>2</v>
      </c>
      <c r="Y35" s="32"/>
      <c r="Z35" s="32"/>
      <c r="AA35" s="32"/>
      <c r="AB35" s="32">
        <f>IF(AB42=0,"",AB42)</f>
        <v>10</v>
      </c>
      <c r="AC35" s="32"/>
      <c r="AD35" s="32"/>
      <c r="AE35" s="32"/>
      <c r="AF35" s="32" t="str">
        <f>IF(AF42=0,"",AF42)</f>
        <v/>
      </c>
      <c r="AG35" s="32"/>
      <c r="AH35" s="32"/>
      <c r="AI35" s="32"/>
      <c r="AJ35" s="32" t="str">
        <f>IF(AJ42=0,"",AJ42)</f>
        <v/>
      </c>
      <c r="AK35" s="25"/>
      <c r="AL35" s="25"/>
      <c r="AM35" s="25"/>
      <c r="AO35" s="7">
        <f>IF($AJ$44&gt;0,AJ35,IF($AF$44&gt;0,AF35,IF($AB$44&gt;0,AB35,IF($X$44&gt;0,X35,IF($F$37&gt;0,F35,"error")))))</f>
        <v>10</v>
      </c>
      <c r="AP35">
        <f t="shared" ref="AP35:AP37" si="29">AO35</f>
        <v>10</v>
      </c>
      <c r="AQ35">
        <f t="shared" si="19"/>
        <v>7</v>
      </c>
    </row>
    <row r="36" spans="2:46" ht="13.5" customHeight="1" thickBot="1" x14ac:dyDescent="0.25">
      <c r="B36" s="34"/>
      <c r="C36" s="164" t="s">
        <v>86</v>
      </c>
      <c r="D36" s="164"/>
      <c r="E36" s="164"/>
      <c r="F36" s="32">
        <f>COUNTIF(G3:G33,1)</f>
        <v>3</v>
      </c>
      <c r="G36" s="33"/>
      <c r="H36" s="32">
        <f>COUNTIF(K3:K33,1)</f>
        <v>8</v>
      </c>
      <c r="I36" s="32"/>
      <c r="J36" s="32"/>
      <c r="K36" s="32"/>
      <c r="L36" s="32">
        <f>COUNTIF(O3:O33,1)</f>
        <v>8</v>
      </c>
      <c r="M36" s="32"/>
      <c r="N36" s="32"/>
      <c r="O36" s="32"/>
      <c r="P36" s="32">
        <f>COUNTIF(S3:S33,1)</f>
        <v>11</v>
      </c>
      <c r="Q36" s="32"/>
      <c r="R36" s="32"/>
      <c r="S36" s="32"/>
      <c r="T36" s="32">
        <f>COUNTIF(W3:W33,1)</f>
        <v>30</v>
      </c>
      <c r="U36" s="32"/>
      <c r="V36" s="32"/>
      <c r="W36" s="47"/>
      <c r="X36" s="32">
        <f>IF(X43=0,"",X43)</f>
        <v>7</v>
      </c>
      <c r="Y36" s="32"/>
      <c r="Z36" s="32"/>
      <c r="AA36" s="32"/>
      <c r="AB36" s="32">
        <f>IF(AB43=0,"",AB43)</f>
        <v>9</v>
      </c>
      <c r="AC36" s="32"/>
      <c r="AD36" s="32"/>
      <c r="AE36" s="32"/>
      <c r="AF36" s="32" t="str">
        <f>IF(AF43=0,"",AF43)</f>
        <v/>
      </c>
      <c r="AG36" s="32"/>
      <c r="AH36" s="32"/>
      <c r="AI36" s="32"/>
      <c r="AJ36" s="32" t="str">
        <f>IF(AJ43=0,"",AJ43)</f>
        <v/>
      </c>
      <c r="AK36" s="25"/>
      <c r="AL36" s="25"/>
      <c r="AM36" s="25"/>
      <c r="AO36" s="7">
        <f>IF($AJ$44&gt;0,AJ36,IF($AF$44&gt;0,AF36,IF($AB$44&gt;0,AB36,IF($X$44&gt;0,X36,IF($F$37&gt;0,F36,"error")))))</f>
        <v>9</v>
      </c>
      <c r="AP36">
        <f t="shared" si="29"/>
        <v>9</v>
      </c>
      <c r="AQ36">
        <f t="shared" si="19"/>
        <v>8</v>
      </c>
      <c r="AR36" s="3"/>
      <c r="AS36" s="3"/>
      <c r="AT36" s="3"/>
    </row>
    <row r="37" spans="2:46" s="147" customFormat="1" ht="13.5" customHeight="1" thickBot="1" x14ac:dyDescent="0.25">
      <c r="B37" s="143"/>
      <c r="C37" s="167" t="s">
        <v>68</v>
      </c>
      <c r="D37" s="167"/>
      <c r="E37" s="167"/>
      <c r="F37" s="144">
        <f>IF(ISERROR(AVERAGE(G25:G33,G10:G24, G3:G9)),"",AVERAGE(G25:G33,G10:G24, G3:G9))</f>
        <v>0.13793103448275862</v>
      </c>
      <c r="G37" s="145"/>
      <c r="H37" s="144">
        <f>IF(ISERROR(AVERAGE(K25:K33,K10:K24, K3:K9)),"",AVERAGE(K25:K33,K10:K24, K3:K9))</f>
        <v>0.31034482758620691</v>
      </c>
      <c r="I37" s="144"/>
      <c r="J37" s="144"/>
      <c r="K37" s="144"/>
      <c r="L37" s="144">
        <f>IF(ISERROR(AVERAGE(O25:O33,O10:O24, O3:O9)),"",AVERAGE(O25:O33,O10:O24, O3:O9))</f>
        <v>0.38333333333333336</v>
      </c>
      <c r="M37" s="144"/>
      <c r="N37" s="144"/>
      <c r="O37" s="144"/>
      <c r="P37" s="144">
        <f>IF(ISERROR(AVERAGE(S25:S33,S10:S24, S3:S9)),"",AVERAGE(S25:S33,S10:S24, S3:S9))</f>
        <v>0.66666666666666663</v>
      </c>
      <c r="Q37" s="144"/>
      <c r="R37" s="144"/>
      <c r="S37" s="144"/>
      <c r="T37" s="144">
        <f>IF(ISERROR(AVERAGE(W25:W33,W10:W24, W3:W9)),"",AVERAGE(W25:W33,W10:W24, W3:W9))</f>
        <v>1</v>
      </c>
      <c r="U37" s="144"/>
      <c r="V37" s="144"/>
      <c r="W37" s="146"/>
      <c r="X37" s="144">
        <f>IF(X44=0,"",X44)</f>
        <v>0.27586206896551724</v>
      </c>
      <c r="Y37" s="144"/>
      <c r="Z37" s="144"/>
      <c r="AA37" s="144"/>
      <c r="AB37" s="144">
        <f>IF(AB44=0,"",AB44)</f>
        <v>0.46666666666666667</v>
      </c>
      <c r="AC37" s="144"/>
      <c r="AD37" s="144"/>
      <c r="AE37" s="144"/>
      <c r="AF37" s="144" t="str">
        <f>IF(AF44=0,"",AF44)</f>
        <v/>
      </c>
      <c r="AG37" s="144"/>
      <c r="AH37" s="144"/>
      <c r="AI37" s="144"/>
      <c r="AJ37" s="144" t="str">
        <f>IF(AJ44=0,"",AJ44)</f>
        <v/>
      </c>
      <c r="AK37" s="144"/>
      <c r="AL37" s="144"/>
      <c r="AM37" s="144"/>
      <c r="AO37" s="148">
        <f>IF(ISERROR(AVERAGE(AO25:AO33,AO10:AO24, AO3:AO9)),"",AVERAGE(AO25:AO33,AO10:AO24, AO3:AO9))</f>
        <v>0.46666666666666667</v>
      </c>
      <c r="AP37" s="149">
        <f t="shared" si="29"/>
        <v>0.46666666666666667</v>
      </c>
      <c r="AQ37" s="149">
        <f t="shared" si="19"/>
        <v>0.38333333333333336</v>
      </c>
      <c r="AR37" s="150"/>
      <c r="AS37" s="150"/>
      <c r="AT37" s="150"/>
    </row>
    <row r="38" spans="2:46" ht="13.5" customHeight="1" x14ac:dyDescent="0.2">
      <c r="B38" s="35"/>
      <c r="C38" s="35"/>
      <c r="D38" s="35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O38" t="str">
        <f>IF($AJ$44&gt;0,AJ2,IF($AF$44&gt;0,AF2,IF($AB$44&gt;0,AB2,IF($X$44&gt;0,X2,IF($F$37&gt;0,F2,"error")))))</f>
        <v>Actual Year 3</v>
      </c>
      <c r="AP38" t="str">
        <f>AO38</f>
        <v>Actual Year 3</v>
      </c>
      <c r="AR38" s="3"/>
      <c r="AS38" s="3"/>
      <c r="AT38" s="3"/>
    </row>
    <row r="39" spans="2:46" ht="13.5" hidden="1" customHeight="1" x14ac:dyDescent="0.2">
      <c r="AP39" s="3"/>
      <c r="AQ39" s="3"/>
      <c r="AR39" s="3"/>
      <c r="AS39" s="3"/>
      <c r="AT39" s="3"/>
    </row>
    <row r="40" spans="2:46" ht="13.5" hidden="1" customHeight="1" thickBot="1" x14ac:dyDescent="0.25">
      <c r="S40" s="21" t="s">
        <v>123</v>
      </c>
      <c r="AO40" s="18" t="s">
        <v>81</v>
      </c>
      <c r="AP40" s="5" t="s">
        <v>80</v>
      </c>
      <c r="AQ40" s="5"/>
      <c r="AR40" s="16" t="s">
        <v>79</v>
      </c>
      <c r="AS40" t="s">
        <v>97</v>
      </c>
    </row>
    <row r="41" spans="2:46" ht="13.5" hidden="1" customHeight="1" thickBot="1" x14ac:dyDescent="0.25">
      <c r="T41" s="20" t="s">
        <v>102</v>
      </c>
      <c r="U41" s="95"/>
      <c r="X41" s="12">
        <f>COUNTIF(X3:X33,"*60")</f>
        <v>20</v>
      </c>
      <c r="AB41" s="12">
        <f>COUNTIF(AB3:AB33,"*60")</f>
        <v>11</v>
      </c>
      <c r="AF41" s="12">
        <f>COUNTIF(AF3:AF33,"*60")</f>
        <v>0</v>
      </c>
      <c r="AJ41" s="12">
        <f>COUNTIF(AJ3:AJ33,"*60")</f>
        <v>0</v>
      </c>
      <c r="AN41" s="9" t="s">
        <v>94</v>
      </c>
      <c r="AO41">
        <f>COUNTIF(AO3:AO9,"1")</f>
        <v>2</v>
      </c>
      <c r="AP41">
        <f>COUNTIF(AO3:AO9,"0.5")</f>
        <v>4</v>
      </c>
      <c r="AR41">
        <f>COUNTIF(AP3:AP9,"*60")</f>
        <v>1</v>
      </c>
      <c r="AS41" s="11">
        <f>IF(ISERROR(AVERAGE(AO3:AO9)),"",AVERAGE(AO3:AO9))</f>
        <v>0.5714285714285714</v>
      </c>
    </row>
    <row r="42" spans="2:46" ht="13.5" hidden="1" customHeight="1" thickBot="1" x14ac:dyDescent="0.25">
      <c r="T42" s="20" t="s">
        <v>103</v>
      </c>
      <c r="U42" s="95"/>
      <c r="X42" s="12">
        <f>COUNTIF(X3:X33,"60-79")</f>
        <v>2</v>
      </c>
      <c r="AB42" s="12">
        <f>COUNTIF(AB3:AB33,"60-79")</f>
        <v>10</v>
      </c>
      <c r="AF42" s="12">
        <f>COUNTIF(AF3:AF33,"60-79")</f>
        <v>0</v>
      </c>
      <c r="AJ42" s="12">
        <f>COUNTIF(AJ3:AJ33,"60-79")</f>
        <v>0</v>
      </c>
      <c r="AN42" s="9" t="s">
        <v>95</v>
      </c>
      <c r="AO42">
        <f>COUNTIF(AO10:AO24,"1")</f>
        <v>4</v>
      </c>
      <c r="AP42">
        <f>COUNTIF(AO10:AO24,"0.5")</f>
        <v>2</v>
      </c>
      <c r="AR42">
        <f>COUNTIF(AP10:AP24,"*60")</f>
        <v>9</v>
      </c>
      <c r="AS42" s="11">
        <f>IF(ISERROR(AVERAGE(AO10:AO24)),"",AVERAGE(AO10:AO24))</f>
        <v>0.33333333333333331</v>
      </c>
    </row>
    <row r="43" spans="2:46" ht="12.75" hidden="1" customHeight="1" thickBot="1" x14ac:dyDescent="0.25">
      <c r="T43" s="20" t="s">
        <v>104</v>
      </c>
      <c r="U43" s="95"/>
      <c r="X43" s="12">
        <f>COUNTIF(X3:X33,"≥80")</f>
        <v>7</v>
      </c>
      <c r="AB43" s="12">
        <f>COUNTIF(AB3:AB33,"≥80")</f>
        <v>9</v>
      </c>
      <c r="AF43" s="12">
        <f>COUNTIF(AF3:AF33,"≥80")</f>
        <v>0</v>
      </c>
      <c r="AJ43" s="12">
        <f>COUNTIF(AJ3:AJ33,"≥80")</f>
        <v>0</v>
      </c>
      <c r="AN43" s="9" t="s">
        <v>96</v>
      </c>
      <c r="AO43">
        <f>COUNTIF(AO25:AO33,"1")</f>
        <v>3</v>
      </c>
      <c r="AP43">
        <f>COUNTIF(AO25:AO33,"0.5")</f>
        <v>4</v>
      </c>
      <c r="AR43">
        <f>COUNTIF(AP25:AP33,"*60")</f>
        <v>1</v>
      </c>
      <c r="AS43" s="11">
        <f>IF(ISERROR(AVERAGE( AO25:AO33)),"",AVERAGE(AO25:AO33))</f>
        <v>0.625</v>
      </c>
    </row>
    <row r="44" spans="2:46" ht="12.75" hidden="1" customHeight="1" thickBot="1" x14ac:dyDescent="0.25">
      <c r="T44" s="20" t="s">
        <v>68</v>
      </c>
      <c r="U44" s="95"/>
      <c r="X44" s="14">
        <f>IF(ISERROR(AVERAGE(Y25:Y33,Y10:Y24,Y3:Y9)),0,(AVERAGE(Y25:Y33,Y10:Y24,Y3:Y9)))</f>
        <v>0.27586206896551724</v>
      </c>
      <c r="Y44" s="15"/>
      <c r="Z44" s="15"/>
      <c r="AA44" s="15"/>
      <c r="AB44" s="14">
        <f>IF(ISERROR(AVERAGE(AC25:AC33,AC10:AC24, AC3:AC9)),0,AVERAGE(AC25:AC33,AC10:AC24, AC3:AC9))</f>
        <v>0.46666666666666667</v>
      </c>
      <c r="AC44" s="15"/>
      <c r="AD44" s="15"/>
      <c r="AE44" s="15"/>
      <c r="AF44" s="14">
        <f>IF(ISERROR(AVERAGE(AG25:AG33,AG10:AG24, AG3:AG9)),0,AVERAGE(AG25:AG33,AG10:AG24, AG3:AG9))</f>
        <v>0</v>
      </c>
      <c r="AG44" s="15"/>
      <c r="AH44" s="15"/>
      <c r="AI44" s="15"/>
      <c r="AJ44" s="14">
        <f>IF(ISERROR(AVERAGE(AK25:AK33,AK10:AK24, AK3:AK9)),0,AVERAGE(AK25:AK33,AK10:AK24, AK3:AK9))</f>
        <v>0</v>
      </c>
      <c r="AK44" s="15"/>
      <c r="AL44" s="15"/>
      <c r="AM44" s="13"/>
      <c r="AN44" s="10"/>
    </row>
    <row r="45" spans="2:46" ht="13.5" hidden="1" customHeight="1" x14ac:dyDescent="0.2">
      <c r="AN45" s="22" t="s">
        <v>108</v>
      </c>
      <c r="AS45" s="11"/>
    </row>
    <row r="46" spans="2:46" hidden="1" x14ac:dyDescent="0.2">
      <c r="AN46" s="10" t="s">
        <v>100</v>
      </c>
      <c r="AO46" s="10" t="s">
        <v>98</v>
      </c>
      <c r="AP46" s="9" t="s">
        <v>99</v>
      </c>
      <c r="AQ46" s="9"/>
      <c r="AR46" s="9"/>
    </row>
    <row r="47" spans="2:46" hidden="1" x14ac:dyDescent="0.2">
      <c r="AN47" s="10" t="s">
        <v>70</v>
      </c>
      <c r="AP47" s="11">
        <f>F37</f>
        <v>0.13793103448275862</v>
      </c>
      <c r="AQ47" s="11"/>
    </row>
    <row r="48" spans="2:46" hidden="1" x14ac:dyDescent="0.2">
      <c r="AN48" s="10" t="s">
        <v>71</v>
      </c>
      <c r="AO48" s="11">
        <f>H37</f>
        <v>0.31034482758620691</v>
      </c>
      <c r="AP48" s="11">
        <f>IF(X44=0,NA(),X37)</f>
        <v>0.27586206896551724</v>
      </c>
      <c r="AQ48" s="11"/>
    </row>
    <row r="49" spans="40:49" hidden="1" x14ac:dyDescent="0.2">
      <c r="AN49" s="10" t="s">
        <v>72</v>
      </c>
      <c r="AO49" s="11">
        <f>L37</f>
        <v>0.38333333333333336</v>
      </c>
      <c r="AP49" s="11">
        <f>IF(AB44=0,NA(),AB37)</f>
        <v>0.46666666666666667</v>
      </c>
      <c r="AQ49" s="11"/>
    </row>
    <row r="50" spans="40:49" hidden="1" x14ac:dyDescent="0.2">
      <c r="AN50" s="10" t="s">
        <v>73</v>
      </c>
      <c r="AO50" s="11">
        <f>P37</f>
        <v>0.66666666666666663</v>
      </c>
      <c r="AP50" s="11" t="e">
        <f>IF(AF44=0,NA(),AF37)</f>
        <v>#N/A</v>
      </c>
      <c r="AQ50" s="11"/>
    </row>
    <row r="51" spans="40:49" hidden="1" x14ac:dyDescent="0.2">
      <c r="AN51" s="10" t="s">
        <v>74</v>
      </c>
      <c r="AO51" s="11">
        <f>T37</f>
        <v>1</v>
      </c>
      <c r="AP51" s="11" t="e">
        <f>IF(AJ44=0,NA(),AJ37)</f>
        <v>#N/A</v>
      </c>
      <c r="AQ51" s="11"/>
    </row>
    <row r="52" spans="40:49" hidden="1" x14ac:dyDescent="0.2"/>
    <row r="53" spans="40:49" hidden="1" x14ac:dyDescent="0.2"/>
    <row r="54" spans="40:49" hidden="1" x14ac:dyDescent="0.2">
      <c r="AN54" s="99" t="s">
        <v>125</v>
      </c>
    </row>
    <row r="55" spans="40:49" hidden="1" x14ac:dyDescent="0.2">
      <c r="AN55" s="101"/>
      <c r="AO55" s="109"/>
      <c r="AP55" s="109" t="s">
        <v>124</v>
      </c>
      <c r="AQ55" s="109"/>
      <c r="AR55" s="109"/>
      <c r="AS55" s="109"/>
      <c r="AT55" s="114"/>
      <c r="AU55" s="114"/>
      <c r="AV55" s="115"/>
    </row>
    <row r="56" spans="40:49" hidden="1" x14ac:dyDescent="0.2">
      <c r="AN56" s="102"/>
      <c r="AO56" s="97"/>
      <c r="AP56" s="97" t="s">
        <v>75</v>
      </c>
      <c r="AQ56" s="97" t="s">
        <v>76</v>
      </c>
      <c r="AR56" s="97" t="s">
        <v>77</v>
      </c>
      <c r="AS56" s="97" t="s">
        <v>78</v>
      </c>
      <c r="AT56" s="99"/>
      <c r="AU56" s="99"/>
      <c r="AV56" s="103"/>
      <c r="AW56" s="99"/>
    </row>
    <row r="57" spans="40:49" hidden="1" x14ac:dyDescent="0.2">
      <c r="AN57" s="102"/>
      <c r="AO57" s="97" t="s">
        <v>70</v>
      </c>
      <c r="AP57" s="98">
        <f>IFERROR(AVERAGE(G3:G9),"")</f>
        <v>0</v>
      </c>
      <c r="AQ57" s="98">
        <f>IFERROR(AVERAGE(G10:G24),"")</f>
        <v>0.2</v>
      </c>
      <c r="AR57" s="98">
        <f>IFERROR(AVERAGE(G25:G33),"")</f>
        <v>0.125</v>
      </c>
      <c r="AS57" s="98">
        <f>F37</f>
        <v>0.13793103448275862</v>
      </c>
      <c r="AT57" s="99"/>
      <c r="AU57" s="99"/>
      <c r="AV57" s="103"/>
      <c r="AW57" s="99"/>
    </row>
    <row r="58" spans="40:49" hidden="1" x14ac:dyDescent="0.2">
      <c r="AN58" s="102"/>
      <c r="AO58" s="97" t="s">
        <v>71</v>
      </c>
      <c r="AP58" s="98">
        <f>IFERROR(AVERAGE(Y3:Y9),"")</f>
        <v>0.16666666666666666</v>
      </c>
      <c r="AQ58" s="98">
        <f>IFERROR(AVERAGE(Y10:Y24),"")</f>
        <v>0.2</v>
      </c>
      <c r="AR58" s="98">
        <f>IFERROR(AVERAGE(Y25:Y33),"")</f>
        <v>0.5</v>
      </c>
      <c r="AS58" s="98">
        <f>X37</f>
        <v>0.27586206896551724</v>
      </c>
      <c r="AT58" s="99"/>
      <c r="AU58" s="99"/>
      <c r="AV58" s="103"/>
      <c r="AW58" s="99"/>
    </row>
    <row r="59" spans="40:49" hidden="1" x14ac:dyDescent="0.2">
      <c r="AN59" s="102"/>
      <c r="AO59" s="97" t="s">
        <v>72</v>
      </c>
      <c r="AP59" s="98">
        <f>IFERROR(AVERAGE(AC3:AC9),"")</f>
        <v>0.5714285714285714</v>
      </c>
      <c r="AQ59" s="98">
        <f>IFERROR(AVERAGE(AC10:AC24),"")</f>
        <v>0.33333333333333331</v>
      </c>
      <c r="AR59" s="98">
        <f>IFERROR(AVERAGE(AC25:AC33),"")</f>
        <v>0.625</v>
      </c>
      <c r="AS59" s="98">
        <f>AB37</f>
        <v>0.46666666666666667</v>
      </c>
      <c r="AT59" s="99"/>
      <c r="AU59" s="99"/>
      <c r="AV59" s="103"/>
      <c r="AW59" s="99"/>
    </row>
    <row r="60" spans="40:49" hidden="1" x14ac:dyDescent="0.2">
      <c r="AN60" s="102"/>
      <c r="AO60" s="97" t="s">
        <v>73</v>
      </c>
      <c r="AP60" s="98" t="str">
        <f>IFERROR(AVERAGE(AG3:AG9),"")</f>
        <v/>
      </c>
      <c r="AQ60" s="98" t="str">
        <f>IFERROR(AVERAGE(AG10:AG24),"")</f>
        <v/>
      </c>
      <c r="AR60" s="98" t="str">
        <f>IFERROR(AVERAGE(AG25:AG33),"")</f>
        <v/>
      </c>
      <c r="AS60" s="98" t="str">
        <f>AF37</f>
        <v/>
      </c>
      <c r="AT60" s="99"/>
      <c r="AU60" s="99"/>
      <c r="AV60" s="103"/>
      <c r="AW60" s="99"/>
    </row>
    <row r="61" spans="40:49" hidden="1" x14ac:dyDescent="0.2">
      <c r="AN61" s="102"/>
      <c r="AO61" s="97" t="s">
        <v>74</v>
      </c>
      <c r="AP61" s="98" t="str">
        <f>IFERROR(AVERAGE(AK3:AK9),"")</f>
        <v/>
      </c>
      <c r="AQ61" s="98" t="str">
        <f>IFERROR(AVERAGE(AK10:AK24),"")</f>
        <v/>
      </c>
      <c r="AR61" s="98" t="str">
        <f>IFERROR(AVERAGE(AK25:AK33),"")</f>
        <v/>
      </c>
      <c r="AS61" s="98" t="str">
        <f>AJ37</f>
        <v/>
      </c>
      <c r="AT61" s="99"/>
      <c r="AU61" s="99"/>
      <c r="AV61" s="103"/>
      <c r="AW61" s="99"/>
    </row>
    <row r="62" spans="40:49" ht="15" hidden="1" x14ac:dyDescent="0.2">
      <c r="AN62" s="102"/>
      <c r="AO62" s="23"/>
      <c r="AP62" s="116" t="s">
        <v>126</v>
      </c>
      <c r="AQ62" s="23"/>
      <c r="AR62" s="23"/>
      <c r="AS62" s="23"/>
      <c r="AT62" s="23"/>
      <c r="AU62" s="100"/>
      <c r="AV62" s="104"/>
      <c r="AW62" s="99"/>
    </row>
    <row r="63" spans="40:49" hidden="1" x14ac:dyDescent="0.2">
      <c r="AN63" s="102"/>
      <c r="AO63" s="24"/>
      <c r="AP63" s="97" t="s">
        <v>75</v>
      </c>
      <c r="AQ63" s="97" t="s">
        <v>76</v>
      </c>
      <c r="AR63" s="97" t="s">
        <v>77</v>
      </c>
      <c r="AS63" s="97" t="s">
        <v>78</v>
      </c>
      <c r="AT63" s="23"/>
      <c r="AU63" s="100"/>
      <c r="AV63" s="105"/>
      <c r="AW63" s="99"/>
    </row>
    <row r="64" spans="40:49" ht="15" hidden="1" x14ac:dyDescent="0.2">
      <c r="AN64" s="102"/>
      <c r="AO64" s="110" t="s">
        <v>71</v>
      </c>
      <c r="AP64" s="111">
        <f>IF(ISERROR(AVERAGE(K3:K9)),"",AVERAGE(K3:K9))</f>
        <v>0.16666666666666666</v>
      </c>
      <c r="AQ64" s="111">
        <f>IF(ISERROR(AVERAGE(K10:K24)),"",AVERAGE(K10:K24))</f>
        <v>0.2</v>
      </c>
      <c r="AR64" s="111">
        <f>IF(ISERROR(AVERAGE(K25:K33)),"",AVERAGE(K25:K33))</f>
        <v>0.625</v>
      </c>
      <c r="AS64" s="111">
        <f>IF(ISERROR(H37),"",H37)</f>
        <v>0.31034482758620691</v>
      </c>
      <c r="AT64" s="23"/>
      <c r="AU64" s="100"/>
      <c r="AV64" s="105"/>
      <c r="AW64" s="99"/>
    </row>
    <row r="65" spans="40:49" ht="15" hidden="1" x14ac:dyDescent="0.2">
      <c r="AN65" s="102"/>
      <c r="AO65" s="110" t="s">
        <v>72</v>
      </c>
      <c r="AP65" s="111">
        <f>IF(ISERROR(AVERAGE(O3:O9)),"",AVERAGE(O3:O9))</f>
        <v>0.42857142857142855</v>
      </c>
      <c r="AQ65" s="111">
        <f>IF(ISERROR(AVERAGE(O10:O24)),"",AVERAGE(O10:O24))</f>
        <v>0.23333333333333334</v>
      </c>
      <c r="AR65" s="111">
        <f>IF(ISERROR(AVERAGE(O25:O33)),"",AVERAGE(O25:O33))</f>
        <v>0.625</v>
      </c>
      <c r="AS65" s="111">
        <f>IF(ISERROR(L37),"",L37)</f>
        <v>0.38333333333333336</v>
      </c>
      <c r="AT65" s="23"/>
      <c r="AU65" s="100"/>
      <c r="AV65" s="105"/>
      <c r="AW65" s="99"/>
    </row>
    <row r="66" spans="40:49" ht="15" hidden="1" x14ac:dyDescent="0.2">
      <c r="AN66" s="102"/>
      <c r="AO66" s="110" t="s">
        <v>73</v>
      </c>
      <c r="AP66" s="111">
        <f>IF(ISERROR(AVERAGE(S3:S9)),"",AVERAGE(S3:S9))</f>
        <v>0.5714285714285714</v>
      </c>
      <c r="AQ66" s="111">
        <f>IF(ISERROR(AVERAGE(S10:S24)),"",AVERAGE(S10:S24))</f>
        <v>0.6333333333333333</v>
      </c>
      <c r="AR66" s="111">
        <f>IF(ISERROR(AVERAGE(S25:S33)),"",AVERAGE(S25:S33))</f>
        <v>0.8125</v>
      </c>
      <c r="AS66" s="111">
        <f>IF(ISERROR(P37),"",P37)</f>
        <v>0.66666666666666663</v>
      </c>
      <c r="AT66" s="23"/>
      <c r="AU66" s="100"/>
      <c r="AV66" s="105"/>
      <c r="AW66" s="99"/>
    </row>
    <row r="67" spans="40:49" ht="15" hidden="1" x14ac:dyDescent="0.2">
      <c r="AN67" s="102"/>
      <c r="AO67" s="110" t="s">
        <v>74</v>
      </c>
      <c r="AP67" s="111">
        <f>IF(ISERROR(AVERAGE(W3:W9)),"",AVERAGE(W3:W9))</f>
        <v>1</v>
      </c>
      <c r="AQ67" s="111">
        <f>IF(ISERROR(AVERAGE(W10:W24)),"",AVERAGE(W10:W24))</f>
        <v>1</v>
      </c>
      <c r="AR67" s="111">
        <f>IF(ISERROR(AVERAGE(W25:W33)),"",AVERAGE(W25:W33))</f>
        <v>1</v>
      </c>
      <c r="AS67" s="111">
        <f>IF(ISERROR(T37),"",T37)</f>
        <v>1</v>
      </c>
      <c r="AT67" s="99"/>
      <c r="AU67" s="99"/>
      <c r="AV67" s="103"/>
      <c r="AW67" s="99"/>
    </row>
    <row r="68" spans="40:49" hidden="1" x14ac:dyDescent="0.2">
      <c r="AN68" s="106"/>
      <c r="AO68" s="113" t="s">
        <v>107</v>
      </c>
      <c r="AP68" s="107"/>
      <c r="AQ68" s="107"/>
      <c r="AR68" s="107"/>
      <c r="AS68" s="107"/>
      <c r="AT68" s="107"/>
      <c r="AU68" s="107"/>
      <c r="AV68" s="108"/>
      <c r="AW68" s="99"/>
    </row>
    <row r="69" spans="40:49" hidden="1" x14ac:dyDescent="0.2">
      <c r="AW69" s="99"/>
    </row>
    <row r="70" spans="40:49" hidden="1" x14ac:dyDescent="0.2">
      <c r="AW70" s="99"/>
    </row>
    <row r="71" spans="40:49" hidden="1" x14ac:dyDescent="0.2">
      <c r="AW71" s="99"/>
    </row>
    <row r="72" spans="40:49" hidden="1" x14ac:dyDescent="0.2">
      <c r="AW72" s="99"/>
    </row>
    <row r="73" spans="40:49" hidden="1" x14ac:dyDescent="0.2">
      <c r="AW73" s="99"/>
    </row>
    <row r="74" spans="40:49" hidden="1" x14ac:dyDescent="0.2">
      <c r="AN74" s="99"/>
      <c r="AP74" s="99"/>
      <c r="AQ74" s="99"/>
      <c r="AR74" s="99"/>
      <c r="AS74" s="99"/>
      <c r="AT74" s="99"/>
      <c r="AU74" s="99"/>
      <c r="AV74" s="99"/>
      <c r="AW74" s="99"/>
    </row>
  </sheetData>
  <protectedRanges>
    <protectedRange sqref="F3:F33" name="Year1Range"/>
    <protectedRange sqref="H3:U33" name="Expected"/>
    <protectedRange sqref="X3:X33" name="Year2Range"/>
    <protectedRange sqref="AB3:AB33" name="Year3Range"/>
    <protectedRange sqref="AF3:AF33" name="Year4Range"/>
    <protectedRange sqref="AJ3:AJ33" name="Year5Range"/>
  </protectedRanges>
  <mergeCells count="18">
    <mergeCell ref="C36:E36"/>
    <mergeCell ref="C37:E37"/>
    <mergeCell ref="C10:C12"/>
    <mergeCell ref="C13:C15"/>
    <mergeCell ref="C16:C18"/>
    <mergeCell ref="C19:C21"/>
    <mergeCell ref="C22:C24"/>
    <mergeCell ref="X1:AM1"/>
    <mergeCell ref="B25:B33"/>
    <mergeCell ref="C34:E34"/>
    <mergeCell ref="C35:E35"/>
    <mergeCell ref="C25:C28"/>
    <mergeCell ref="C29:C33"/>
    <mergeCell ref="C3:C5"/>
    <mergeCell ref="C6:C9"/>
    <mergeCell ref="B3:B9"/>
    <mergeCell ref="B10:B24"/>
    <mergeCell ref="H1:T1"/>
  </mergeCells>
  <conditionalFormatting sqref="X3:X33 AB3:AB33 AF3:AF33 AJ3:AJ33 F3:U33">
    <cfRule type="containsText" dxfId="14" priority="1" operator="containsText" text="*80">
      <formula>NOT(ISERROR(SEARCH("*80",F3)))</formula>
    </cfRule>
    <cfRule type="containsText" dxfId="13" priority="2" operator="containsText" text="60-79">
      <formula>NOT(ISERROR(SEARCH("60-79",F3)))</formula>
    </cfRule>
    <cfRule type="containsText" dxfId="12" priority="3" operator="containsText" text="&lt;60">
      <formula>NOT(ISERROR(SEARCH("&lt;60",F3)))</formula>
    </cfRule>
  </conditionalFormatting>
  <dataValidations count="2">
    <dataValidation type="list" allowBlank="1" showInputMessage="1" showErrorMessage="1" errorTitle="Error in entry" error="Please use list items only." sqref="AB3:AB33 AF3:AF33 AJ3:AJ33 X3:X33 T3:T33 L3:L33 P3:P33 H3:H33 F3:F33">
      <formula1>ValidDepts</formula1>
    </dataValidation>
    <dataValidation allowBlank="1" showInputMessage="1" showErrorMessage="1" errorTitle="Error in entry" error="Please use list items only." sqref="U3:U33 I3:I33 Q3:Q33 M3:M33"/>
  </dataValidations>
  <pageMargins left="0.7" right="0.7" top="0.75" bottom="0.75" header="0.3" footer="0.3"/>
  <pageSetup scale="66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showGridLines="0" tabSelected="1" topLeftCell="A127" zoomScale="70" zoomScaleNormal="70" zoomScalePageLayoutView="40" workbookViewId="0">
      <selection activeCell="B103" sqref="B103"/>
    </sheetView>
  </sheetViews>
  <sheetFormatPr defaultColWidth="0" defaultRowHeight="12.75" zeroHeight="1" x14ac:dyDescent="0.2"/>
  <cols>
    <col min="1" max="1" width="2.7109375" style="50" customWidth="1"/>
    <col min="2" max="2" width="32.28515625" style="50" customWidth="1"/>
    <col min="3" max="8" width="16.85546875" style="50" customWidth="1"/>
    <col min="9" max="9" width="2.7109375" style="50" customWidth="1"/>
    <col min="10" max="10" width="14.7109375" style="50" hidden="1" customWidth="1"/>
    <col min="11" max="11" width="11.28515625" style="50" hidden="1" customWidth="1"/>
    <col min="12" max="12" width="11.42578125" style="50" hidden="1" customWidth="1"/>
    <col min="13" max="13" width="13.140625" style="50" hidden="1" customWidth="1"/>
    <col min="14" max="15" width="4.85546875" style="50" hidden="1" customWidth="1"/>
    <col min="16" max="16384" width="8.85546875" style="50" hidden="1"/>
  </cols>
  <sheetData>
    <row r="1" spans="2:8" ht="15.75" customHeight="1" x14ac:dyDescent="0.2"/>
    <row r="2" spans="2:8" x14ac:dyDescent="0.2"/>
    <row r="3" spans="2:8" s="51" customFormat="1" ht="14.25" x14ac:dyDescent="0.2"/>
    <row r="4" spans="2:8" ht="15.75" customHeight="1" x14ac:dyDescent="0.2"/>
    <row r="5" spans="2:8" ht="15.75" customHeight="1" x14ac:dyDescent="0.2"/>
    <row r="6" spans="2:8" x14ac:dyDescent="0.2"/>
    <row r="7" spans="2:8" ht="18.75" thickBot="1" x14ac:dyDescent="0.25">
      <c r="F7" s="67" t="s">
        <v>133</v>
      </c>
      <c r="G7" s="60"/>
      <c r="H7" s="60"/>
    </row>
    <row r="8" spans="2:8" ht="18" x14ac:dyDescent="0.2">
      <c r="B8" s="84" t="s">
        <v>113</v>
      </c>
      <c r="C8" s="169" t="s">
        <v>146</v>
      </c>
      <c r="D8" s="169"/>
      <c r="E8" s="170"/>
      <c r="F8" s="61" t="s">
        <v>62</v>
      </c>
      <c r="G8" s="62" t="s">
        <v>63</v>
      </c>
      <c r="H8" s="63" t="s">
        <v>64</v>
      </c>
    </row>
    <row r="9" spans="2:8" ht="18" x14ac:dyDescent="0.2">
      <c r="B9" s="85" t="s">
        <v>106</v>
      </c>
      <c r="C9" s="171" t="s">
        <v>148</v>
      </c>
      <c r="D9" s="171"/>
      <c r="E9" s="172"/>
      <c r="F9" s="64"/>
      <c r="G9" s="65"/>
      <c r="H9" s="66"/>
    </row>
    <row r="10" spans="2:8" ht="18" x14ac:dyDescent="0.2">
      <c r="B10" s="85" t="s">
        <v>143</v>
      </c>
      <c r="C10" s="178" t="s">
        <v>147</v>
      </c>
      <c r="D10" s="179"/>
      <c r="E10" s="180"/>
      <c r="F10" s="160"/>
      <c r="G10" s="160"/>
      <c r="H10" s="160"/>
    </row>
    <row r="11" spans="2:8" ht="18" x14ac:dyDescent="0.2">
      <c r="B11" s="85" t="s">
        <v>144</v>
      </c>
      <c r="C11" s="178" t="s">
        <v>149</v>
      </c>
      <c r="D11" s="179"/>
      <c r="E11" s="180"/>
      <c r="F11" s="160"/>
      <c r="G11" s="160"/>
      <c r="H11" s="160"/>
    </row>
    <row r="12" spans="2:8" ht="18" x14ac:dyDescent="0.2">
      <c r="B12" s="85" t="s">
        <v>145</v>
      </c>
      <c r="C12" s="171" t="s">
        <v>149</v>
      </c>
      <c r="D12" s="171"/>
      <c r="E12" s="172"/>
    </row>
    <row r="13" spans="2:8" ht="17.45" customHeight="1" thickBot="1" x14ac:dyDescent="0.25">
      <c r="B13" s="86" t="s">
        <v>114</v>
      </c>
      <c r="C13" s="173">
        <v>41515</v>
      </c>
      <c r="D13" s="174"/>
      <c r="E13" s="175"/>
      <c r="F13" s="83"/>
    </row>
    <row r="14" spans="2:8" x14ac:dyDescent="0.2"/>
    <row r="15" spans="2:8" x14ac:dyDescent="0.2"/>
    <row r="16" spans="2:8" ht="17.45" customHeight="1" x14ac:dyDescent="0.2">
      <c r="B16" s="67" t="s">
        <v>132</v>
      </c>
    </row>
    <row r="17" spans="2:6" ht="17.45" customHeight="1" thickBot="1" x14ac:dyDescent="0.25">
      <c r="B17" s="68" t="s">
        <v>105</v>
      </c>
      <c r="C17" s="69" t="str">
        <f>'BMT Template'!AO38</f>
        <v>Actual Year 3</v>
      </c>
      <c r="E17" s="60"/>
      <c r="F17" s="60"/>
    </row>
    <row r="18" spans="2:6" ht="17.45" customHeight="1" x14ac:dyDescent="0.2">
      <c r="B18" s="70"/>
      <c r="C18" s="71" t="s">
        <v>78</v>
      </c>
      <c r="D18" s="71" t="s">
        <v>75</v>
      </c>
      <c r="E18" s="71" t="s">
        <v>76</v>
      </c>
      <c r="F18" s="72" t="s">
        <v>77</v>
      </c>
    </row>
    <row r="19" spans="2:6" ht="17.45" customHeight="1" x14ac:dyDescent="0.2">
      <c r="B19" s="73" t="s">
        <v>66</v>
      </c>
      <c r="C19" s="74" t="s">
        <v>67</v>
      </c>
      <c r="D19" s="74" t="s">
        <v>67</v>
      </c>
      <c r="E19" s="74" t="s">
        <v>67</v>
      </c>
      <c r="F19" s="75" t="s">
        <v>67</v>
      </c>
    </row>
    <row r="20" spans="2:6" ht="17.45" customHeight="1" x14ac:dyDescent="0.2">
      <c r="B20" s="76" t="str">
        <f>'BMT Template'!AT6</f>
        <v>≥80</v>
      </c>
      <c r="C20" s="77">
        <f>'BMT Template'!AO36</f>
        <v>9</v>
      </c>
      <c r="D20" s="77">
        <f>'BMT Template'!AO41</f>
        <v>2</v>
      </c>
      <c r="E20" s="77">
        <f>'BMT Template'!AO42</f>
        <v>4</v>
      </c>
      <c r="F20" s="78">
        <f>'BMT Template'!AO43</f>
        <v>3</v>
      </c>
    </row>
    <row r="21" spans="2:6" ht="17.45" customHeight="1" x14ac:dyDescent="0.2">
      <c r="B21" s="79" t="str">
        <f>'BMT Template'!AT7</f>
        <v>60-79</v>
      </c>
      <c r="C21" s="77">
        <f>'BMT Template'!AO35</f>
        <v>10</v>
      </c>
      <c r="D21" s="77">
        <f>'BMT Template'!AP41</f>
        <v>4</v>
      </c>
      <c r="E21" s="77">
        <f>'BMT Template'!AP42</f>
        <v>2</v>
      </c>
      <c r="F21" s="78">
        <f>'BMT Template'!AP43</f>
        <v>4</v>
      </c>
    </row>
    <row r="22" spans="2:6" ht="17.45" customHeight="1" x14ac:dyDescent="0.2">
      <c r="B22" s="96" t="str">
        <f>'BMT Template'!AT8</f>
        <v>&lt;60</v>
      </c>
      <c r="C22" s="77">
        <f>'BMT Template'!AO34</f>
        <v>11</v>
      </c>
      <c r="D22" s="77">
        <f>'BMT Template'!AR41</f>
        <v>1</v>
      </c>
      <c r="E22" s="77">
        <f>'BMT Template'!AR42</f>
        <v>9</v>
      </c>
      <c r="F22" s="78">
        <f>'BMT Template'!AR43</f>
        <v>1</v>
      </c>
    </row>
    <row r="23" spans="2:6" ht="17.45" customHeight="1" thickBot="1" x14ac:dyDescent="0.25">
      <c r="B23" s="80" t="s">
        <v>65</v>
      </c>
      <c r="C23" s="81">
        <f>'BMT Template'!AO37</f>
        <v>0.46666666666666667</v>
      </c>
      <c r="D23" s="81">
        <f>IFERROR('BMT Template'!AS41,"n/a")</f>
        <v>0.5714285714285714</v>
      </c>
      <c r="E23" s="81">
        <f>IFERROR('BMT Template'!AS42,"n/a")</f>
        <v>0.33333333333333331</v>
      </c>
      <c r="F23" s="82">
        <f>IFERROR('BMT Template'!AS43,"n/a")</f>
        <v>0.625</v>
      </c>
    </row>
    <row r="24" spans="2:6" x14ac:dyDescent="0.2"/>
    <row r="25" spans="2:6" x14ac:dyDescent="0.2"/>
    <row r="26" spans="2:6" x14ac:dyDescent="0.2"/>
    <row r="27" spans="2:6" x14ac:dyDescent="0.2"/>
    <row r="28" spans="2:6" x14ac:dyDescent="0.2"/>
    <row r="29" spans="2:6" x14ac:dyDescent="0.2"/>
    <row r="30" spans="2:6" x14ac:dyDescent="0.2"/>
    <row r="31" spans="2:6" x14ac:dyDescent="0.2"/>
    <row r="32" spans="2: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2:8" ht="18.75" thickBot="1" x14ac:dyDescent="0.25">
      <c r="B49" s="67" t="s">
        <v>131</v>
      </c>
    </row>
    <row r="50" spans="2:8" ht="15.75" x14ac:dyDescent="0.2">
      <c r="B50" s="117"/>
      <c r="C50" s="118"/>
      <c r="D50" s="118" t="s">
        <v>65</v>
      </c>
      <c r="E50" s="118"/>
      <c r="F50" s="118"/>
      <c r="G50" s="118"/>
      <c r="H50" s="119"/>
    </row>
    <row r="51" spans="2:8" ht="15.75" x14ac:dyDescent="0.2">
      <c r="B51" s="120"/>
      <c r="C51" s="121"/>
      <c r="D51" s="121" t="s">
        <v>70</v>
      </c>
      <c r="E51" s="121" t="s">
        <v>71</v>
      </c>
      <c r="F51" s="121" t="s">
        <v>72</v>
      </c>
      <c r="G51" s="121" t="s">
        <v>73</v>
      </c>
      <c r="H51" s="122" t="s">
        <v>74</v>
      </c>
    </row>
    <row r="52" spans="2:8" ht="17.45" customHeight="1" x14ac:dyDescent="0.2">
      <c r="B52" s="176" t="s">
        <v>127</v>
      </c>
      <c r="C52" s="129" t="s">
        <v>99</v>
      </c>
      <c r="D52" s="129">
        <f>'BMT Template'!AP57</f>
        <v>0</v>
      </c>
      <c r="E52" s="129">
        <f>'BMT Template'!AP58</f>
        <v>0.16666666666666666</v>
      </c>
      <c r="F52" s="129">
        <f>'BMT Template'!AP59</f>
        <v>0.5714285714285714</v>
      </c>
      <c r="G52" s="129" t="str">
        <f>'BMT Template'!AP60</f>
        <v/>
      </c>
      <c r="H52" s="129" t="str">
        <f>'BMT Template'!AP61</f>
        <v/>
      </c>
    </row>
    <row r="53" spans="2:8" ht="17.45" customHeight="1" x14ac:dyDescent="0.2">
      <c r="B53" s="176"/>
      <c r="C53" s="123" t="s">
        <v>126</v>
      </c>
      <c r="D53" s="124"/>
      <c r="E53" s="125">
        <f>'BMT Template'!AP64</f>
        <v>0.16666666666666666</v>
      </c>
      <c r="F53" s="125">
        <f>'BMT Template'!AP65</f>
        <v>0.42857142857142855</v>
      </c>
      <c r="G53" s="125">
        <f>'BMT Template'!AP66</f>
        <v>0.5714285714285714</v>
      </c>
      <c r="H53" s="125">
        <f>'BMT Template'!AP67</f>
        <v>1</v>
      </c>
    </row>
    <row r="54" spans="2:8" ht="17.45" customHeight="1" x14ac:dyDescent="0.2">
      <c r="B54" s="176" t="s">
        <v>128</v>
      </c>
      <c r="C54" s="126" t="s">
        <v>99</v>
      </c>
      <c r="D54" s="127">
        <f>'BMT Template'!AQ57</f>
        <v>0.2</v>
      </c>
      <c r="E54" s="126">
        <f>'BMT Template'!AQ58</f>
        <v>0.2</v>
      </c>
      <c r="F54" s="126">
        <f>'BMT Template'!AQ59</f>
        <v>0.33333333333333331</v>
      </c>
      <c r="G54" s="126" t="str">
        <f>'BMT Template'!AQ60</f>
        <v/>
      </c>
      <c r="H54" s="126" t="str">
        <f>'BMT Template'!AQ61</f>
        <v/>
      </c>
    </row>
    <row r="55" spans="2:8" ht="15.6" customHeight="1" x14ac:dyDescent="0.2">
      <c r="B55" s="176"/>
      <c r="C55" s="123" t="s">
        <v>126</v>
      </c>
      <c r="D55" s="124"/>
      <c r="E55" s="125">
        <f>'BMT Template'!AQ64</f>
        <v>0.2</v>
      </c>
      <c r="F55" s="125">
        <f>'BMT Template'!AQ65</f>
        <v>0.23333333333333334</v>
      </c>
      <c r="G55" s="125">
        <f>'BMT Template'!AQ66</f>
        <v>0.6333333333333333</v>
      </c>
      <c r="H55" s="125">
        <f>'BMT Template'!AQ67</f>
        <v>1</v>
      </c>
    </row>
    <row r="56" spans="2:8" ht="17.45" customHeight="1" x14ac:dyDescent="0.2">
      <c r="B56" s="176" t="s">
        <v>129</v>
      </c>
      <c r="C56" s="126" t="s">
        <v>99</v>
      </c>
      <c r="D56" s="127">
        <f>'BMT Template'!AR57</f>
        <v>0.125</v>
      </c>
      <c r="E56" s="126">
        <f>'BMT Template'!AR58</f>
        <v>0.5</v>
      </c>
      <c r="F56" s="126">
        <f>'BMT Template'!AR59</f>
        <v>0.625</v>
      </c>
      <c r="G56" s="126" t="str">
        <f>'BMT Template'!AR60</f>
        <v/>
      </c>
      <c r="H56" s="126" t="str">
        <f>'BMT Template'!AR61</f>
        <v/>
      </c>
    </row>
    <row r="57" spans="2:8" ht="17.45" customHeight="1" x14ac:dyDescent="0.2">
      <c r="B57" s="176"/>
      <c r="C57" s="123" t="s">
        <v>126</v>
      </c>
      <c r="D57" s="132"/>
      <c r="E57" s="125">
        <f>'BMT Template'!AR64</f>
        <v>0.625</v>
      </c>
      <c r="F57" s="125">
        <f>'BMT Template'!AR65</f>
        <v>0.625</v>
      </c>
      <c r="G57" s="125">
        <f>'BMT Template'!AR66</f>
        <v>0.8125</v>
      </c>
      <c r="H57" s="125">
        <f>'BMT Template'!AR67</f>
        <v>1</v>
      </c>
    </row>
    <row r="58" spans="2:8" ht="17.45" customHeight="1" x14ac:dyDescent="0.2">
      <c r="B58" s="177" t="s">
        <v>130</v>
      </c>
      <c r="C58" s="129" t="s">
        <v>99</v>
      </c>
      <c r="D58" s="130">
        <f>'BMT Template'!AS57</f>
        <v>0.13793103448275862</v>
      </c>
      <c r="E58" s="130">
        <f>'BMT Template'!AS58</f>
        <v>0.27586206896551724</v>
      </c>
      <c r="F58" s="130">
        <f>'BMT Template'!AS59</f>
        <v>0.46666666666666667</v>
      </c>
      <c r="G58" s="130" t="str">
        <f>'BMT Template'!AS60</f>
        <v/>
      </c>
      <c r="H58" s="130" t="str">
        <f>'BMT Template'!AS61</f>
        <v/>
      </c>
    </row>
    <row r="59" spans="2:8" ht="15.75" x14ac:dyDescent="0.2">
      <c r="B59" s="177"/>
      <c r="C59" s="123" t="s">
        <v>126</v>
      </c>
      <c r="D59" s="128"/>
      <c r="E59" s="128">
        <f>'BMT Template'!AS64</f>
        <v>0.31034482758620691</v>
      </c>
      <c r="F59" s="128">
        <f>'BMT Template'!AS65</f>
        <v>0.38333333333333336</v>
      </c>
      <c r="G59" s="128">
        <f>'BMT Template'!AS66</f>
        <v>0.66666666666666663</v>
      </c>
      <c r="H59" s="128">
        <f>'BMT Template'!AS67</f>
        <v>1</v>
      </c>
    </row>
    <row r="60" spans="2:8" x14ac:dyDescent="0.2"/>
    <row r="61" spans="2:8" x14ac:dyDescent="0.2"/>
    <row r="62" spans="2:8" x14ac:dyDescent="0.2"/>
    <row r="63" spans="2:8" x14ac:dyDescent="0.2"/>
    <row r="64" spans="2: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spans="2:8" x14ac:dyDescent="0.2"/>
    <row r="98" spans="2:8" x14ac:dyDescent="0.2"/>
    <row r="99" spans="2:8" x14ac:dyDescent="0.2"/>
    <row r="100" spans="2:8" x14ac:dyDescent="0.2"/>
    <row r="101" spans="2:8" ht="7.15" customHeight="1" thickBot="1" x14ac:dyDescent="0.25"/>
    <row r="102" spans="2:8" ht="13.5" hidden="1" thickBot="1" x14ac:dyDescent="0.25">
      <c r="B102" s="52"/>
    </row>
    <row r="103" spans="2:8" ht="63.75" thickBot="1" x14ac:dyDescent="0.25">
      <c r="B103" s="53" t="s">
        <v>0</v>
      </c>
      <c r="C103" s="53" t="s">
        <v>1</v>
      </c>
      <c r="D103" s="53" t="s">
        <v>2</v>
      </c>
      <c r="E103" s="53" t="s">
        <v>3</v>
      </c>
      <c r="F103" s="53" t="str">
        <f>CONCATENATE("Expected Scoring Category: ",'BMT Template'!AP38)</f>
        <v>Expected Scoring Category: Actual Year 3</v>
      </c>
      <c r="G103" s="53" t="str">
        <f>CONCATENATE("Actual Scoring Category: ",'BMT Template'!AP38)</f>
        <v>Actual Scoring Category: Actual Year 3</v>
      </c>
      <c r="H103" s="53" t="s">
        <v>88</v>
      </c>
    </row>
    <row r="104" spans="2:8" ht="15.75" thickBot="1" x14ac:dyDescent="0.25">
      <c r="B104" s="168">
        <v>1</v>
      </c>
      <c r="C104" s="168" t="s">
        <v>4</v>
      </c>
      <c r="D104" s="54" t="s">
        <v>5</v>
      </c>
      <c r="E104" s="54" t="s">
        <v>6</v>
      </c>
      <c r="F104" s="54" t="str">
        <f>'BMT Template'!AQ3</f>
        <v>&lt;60</v>
      </c>
      <c r="G104" s="54" t="str">
        <f>'BMT Template'!AP3</f>
        <v>&lt;60</v>
      </c>
      <c r="H104" s="54" t="str">
        <f>'BMT Template'!AR3</f>
        <v>On Target</v>
      </c>
    </row>
    <row r="105" spans="2:8" ht="30.75" thickBot="1" x14ac:dyDescent="0.25">
      <c r="B105" s="168"/>
      <c r="C105" s="168"/>
      <c r="D105" s="54" t="s">
        <v>7</v>
      </c>
      <c r="E105" s="54" t="s">
        <v>8</v>
      </c>
      <c r="F105" s="54" t="str">
        <f>'BMT Template'!AQ4</f>
        <v>60-79</v>
      </c>
      <c r="G105" s="54" t="str">
        <f>'BMT Template'!AP4</f>
        <v>60-79</v>
      </c>
      <c r="H105" s="54" t="str">
        <f>'BMT Template'!AR4</f>
        <v>On Target</v>
      </c>
    </row>
    <row r="106" spans="2:8" ht="30.75" thickBot="1" x14ac:dyDescent="0.25">
      <c r="B106" s="168"/>
      <c r="C106" s="168"/>
      <c r="D106" s="54" t="s">
        <v>9</v>
      </c>
      <c r="E106" s="54" t="s">
        <v>10</v>
      </c>
      <c r="F106" s="54" t="str">
        <f>'BMT Template'!AQ5</f>
        <v>60-79</v>
      </c>
      <c r="G106" s="54" t="str">
        <f>'BMT Template'!AP5</f>
        <v>60-79</v>
      </c>
      <c r="H106" s="54" t="str">
        <f>'BMT Template'!AR5</f>
        <v>On Target</v>
      </c>
    </row>
    <row r="107" spans="2:8" ht="30.75" thickBot="1" x14ac:dyDescent="0.25">
      <c r="B107" s="168"/>
      <c r="C107" s="168" t="s">
        <v>11</v>
      </c>
      <c r="D107" s="54" t="s">
        <v>12</v>
      </c>
      <c r="E107" s="54" t="s">
        <v>13</v>
      </c>
      <c r="F107" s="54" t="str">
        <f>'BMT Template'!AQ6</f>
        <v>60-79</v>
      </c>
      <c r="G107" s="54" t="str">
        <f>'BMT Template'!AP6</f>
        <v>60-79</v>
      </c>
      <c r="H107" s="54" t="str">
        <f>'BMT Template'!AR6</f>
        <v>On Target</v>
      </c>
    </row>
    <row r="108" spans="2:8" ht="30.75" thickBot="1" x14ac:dyDescent="0.25">
      <c r="B108" s="168"/>
      <c r="C108" s="168"/>
      <c r="D108" s="54" t="s">
        <v>14</v>
      </c>
      <c r="E108" s="54" t="s">
        <v>15</v>
      </c>
      <c r="F108" s="54" t="str">
        <f>'BMT Template'!AQ7</f>
        <v>60-79</v>
      </c>
      <c r="G108" s="54" t="str">
        <f>'BMT Template'!AP7</f>
        <v>60-79</v>
      </c>
      <c r="H108" s="54" t="str">
        <f>'BMT Template'!AR7</f>
        <v>On Target</v>
      </c>
    </row>
    <row r="109" spans="2:8" ht="30.75" thickBot="1" x14ac:dyDescent="0.25">
      <c r="B109" s="168"/>
      <c r="C109" s="168"/>
      <c r="D109" s="54" t="s">
        <v>16</v>
      </c>
      <c r="E109" s="54" t="s">
        <v>17</v>
      </c>
      <c r="F109" s="54" t="str">
        <f>'BMT Template'!AQ8</f>
        <v>60-79</v>
      </c>
      <c r="G109" s="54" t="str">
        <f>'BMT Template'!AP8</f>
        <v>≥80</v>
      </c>
      <c r="H109" s="54" t="str">
        <f>'BMT Template'!AR8</f>
        <v>Ahead</v>
      </c>
    </row>
    <row r="110" spans="2:8" ht="30.75" thickBot="1" x14ac:dyDescent="0.25">
      <c r="B110" s="168"/>
      <c r="C110" s="168"/>
      <c r="D110" s="54" t="s">
        <v>18</v>
      </c>
      <c r="E110" s="54" t="s">
        <v>19</v>
      </c>
      <c r="F110" s="54" t="str">
        <f>'BMT Template'!AQ9</f>
        <v>60-79</v>
      </c>
      <c r="G110" s="54" t="str">
        <f>'BMT Template'!AP9</f>
        <v>≥80</v>
      </c>
      <c r="H110" s="54" t="str">
        <f>'BMT Template'!AR9</f>
        <v>Ahead</v>
      </c>
    </row>
    <row r="111" spans="2:8" ht="15.75" thickBot="1" x14ac:dyDescent="0.25">
      <c r="B111" s="168">
        <v>2</v>
      </c>
      <c r="C111" s="168" t="s">
        <v>20</v>
      </c>
      <c r="D111" s="54" t="s">
        <v>21</v>
      </c>
      <c r="E111" s="54" t="s">
        <v>4</v>
      </c>
      <c r="F111" s="54" t="str">
        <f>'BMT Template'!AQ10</f>
        <v>&lt;60</v>
      </c>
      <c r="G111" s="54" t="str">
        <f>'BMT Template'!AP10</f>
        <v>60-79</v>
      </c>
      <c r="H111" s="54" t="str">
        <f>'BMT Template'!AR10</f>
        <v>Ahead</v>
      </c>
    </row>
    <row r="112" spans="2:8" ht="15.75" thickBot="1" x14ac:dyDescent="0.25">
      <c r="B112" s="168"/>
      <c r="C112" s="168"/>
      <c r="D112" s="54" t="s">
        <v>22</v>
      </c>
      <c r="E112" s="54" t="s">
        <v>23</v>
      </c>
      <c r="F112" s="54" t="str">
        <f>'BMT Template'!AQ11</f>
        <v>&lt;60</v>
      </c>
      <c r="G112" s="54" t="str">
        <f>'BMT Template'!AP11</f>
        <v>60-79</v>
      </c>
      <c r="H112" s="54" t="str">
        <f>'BMT Template'!AR11</f>
        <v>Ahead</v>
      </c>
    </row>
    <row r="113" spans="2:8" ht="15.75" thickBot="1" x14ac:dyDescent="0.25">
      <c r="B113" s="168"/>
      <c r="C113" s="168"/>
      <c r="D113" s="54" t="s">
        <v>24</v>
      </c>
      <c r="E113" s="54" t="s">
        <v>25</v>
      </c>
      <c r="F113" s="54" t="str">
        <f>'BMT Template'!AQ12</f>
        <v>60-79</v>
      </c>
      <c r="G113" s="54" t="str">
        <f>'BMT Template'!AP12</f>
        <v>≥80</v>
      </c>
      <c r="H113" s="54" t="str">
        <f>'BMT Template'!AR12</f>
        <v>Ahead</v>
      </c>
    </row>
    <row r="114" spans="2:8" ht="15.75" thickBot="1" x14ac:dyDescent="0.25">
      <c r="B114" s="168"/>
      <c r="C114" s="168" t="s">
        <v>26</v>
      </c>
      <c r="D114" s="54" t="s">
        <v>27</v>
      </c>
      <c r="E114" s="54" t="s">
        <v>4</v>
      </c>
      <c r="F114" s="54" t="str">
        <f>'BMT Template'!AQ13</f>
        <v>≥80</v>
      </c>
      <c r="G114" s="54" t="str">
        <f>'BMT Template'!AP13</f>
        <v>≥80</v>
      </c>
      <c r="H114" s="54" t="str">
        <f>'BMT Template'!AR13</f>
        <v>On Target</v>
      </c>
    </row>
    <row r="115" spans="2:8" ht="15.75" thickBot="1" x14ac:dyDescent="0.25">
      <c r="B115" s="168"/>
      <c r="C115" s="168"/>
      <c r="D115" s="54" t="s">
        <v>28</v>
      </c>
      <c r="E115" s="54" t="s">
        <v>23</v>
      </c>
      <c r="F115" s="54" t="str">
        <f>'BMT Template'!AQ14</f>
        <v>≥80</v>
      </c>
      <c r="G115" s="54" t="str">
        <f>'BMT Template'!AP14</f>
        <v>≥80</v>
      </c>
      <c r="H115" s="54" t="str">
        <f>'BMT Template'!AR14</f>
        <v>On Target</v>
      </c>
    </row>
    <row r="116" spans="2:8" ht="15.75" thickBot="1" x14ac:dyDescent="0.25">
      <c r="B116" s="168"/>
      <c r="C116" s="168"/>
      <c r="D116" s="54" t="s">
        <v>29</v>
      </c>
      <c r="E116" s="54" t="s">
        <v>25</v>
      </c>
      <c r="F116" s="54" t="str">
        <f>'BMT Template'!AQ15</f>
        <v>≥80</v>
      </c>
      <c r="G116" s="54" t="str">
        <f>'BMT Template'!AP15</f>
        <v>≥80</v>
      </c>
      <c r="H116" s="54" t="str">
        <f>'BMT Template'!AR15</f>
        <v>On Target</v>
      </c>
    </row>
    <row r="117" spans="2:8" ht="15.75" thickBot="1" x14ac:dyDescent="0.25">
      <c r="B117" s="168"/>
      <c r="C117" s="181" t="s">
        <v>30</v>
      </c>
      <c r="D117" s="54" t="s">
        <v>31</v>
      </c>
      <c r="E117" s="54" t="s">
        <v>4</v>
      </c>
      <c r="F117" s="54" t="str">
        <f>'BMT Template'!AQ16</f>
        <v>&lt;60</v>
      </c>
      <c r="G117" s="54" t="str">
        <f>'BMT Template'!AP16</f>
        <v>&lt;60</v>
      </c>
      <c r="H117" s="54" t="str">
        <f>'BMT Template'!AR16</f>
        <v>On Target</v>
      </c>
    </row>
    <row r="118" spans="2:8" ht="15.75" thickBot="1" x14ac:dyDescent="0.25">
      <c r="B118" s="168"/>
      <c r="C118" s="182"/>
      <c r="D118" s="54" t="s">
        <v>32</v>
      </c>
      <c r="E118" s="54" t="s">
        <v>23</v>
      </c>
      <c r="F118" s="54" t="str">
        <f>'BMT Template'!AQ17</f>
        <v>&lt;60</v>
      </c>
      <c r="G118" s="54" t="str">
        <f>'BMT Template'!AP17</f>
        <v>&lt;60</v>
      </c>
      <c r="H118" s="54" t="str">
        <f>'BMT Template'!AR17</f>
        <v>On Target</v>
      </c>
    </row>
    <row r="119" spans="2:8" ht="15.75" thickBot="1" x14ac:dyDescent="0.25">
      <c r="B119" s="168"/>
      <c r="C119" s="183"/>
      <c r="D119" s="54" t="s">
        <v>33</v>
      </c>
      <c r="E119" s="54" t="s">
        <v>25</v>
      </c>
      <c r="F119" s="54" t="str">
        <f>'BMT Template'!AQ18</f>
        <v>&lt;60</v>
      </c>
      <c r="G119" s="54" t="str">
        <f>'BMT Template'!AP18</f>
        <v>&lt;60</v>
      </c>
      <c r="H119" s="54" t="str">
        <f>'BMT Template'!AR18</f>
        <v>On Target</v>
      </c>
    </row>
    <row r="120" spans="2:8" ht="15.75" thickBot="1" x14ac:dyDescent="0.25">
      <c r="B120" s="168"/>
      <c r="C120" s="181" t="s">
        <v>34</v>
      </c>
      <c r="D120" s="54" t="s">
        <v>35</v>
      </c>
      <c r="E120" s="54" t="s">
        <v>4</v>
      </c>
      <c r="F120" s="54" t="str">
        <f>'BMT Template'!AQ19</f>
        <v>&lt;60</v>
      </c>
      <c r="G120" s="54" t="str">
        <f>'BMT Template'!AP19</f>
        <v>&lt;60</v>
      </c>
      <c r="H120" s="54" t="str">
        <f>'BMT Template'!AR19</f>
        <v>On Target</v>
      </c>
    </row>
    <row r="121" spans="2:8" ht="15.75" thickBot="1" x14ac:dyDescent="0.25">
      <c r="B121" s="168"/>
      <c r="C121" s="182"/>
      <c r="D121" s="54" t="s">
        <v>36</v>
      </c>
      <c r="E121" s="54" t="s">
        <v>23</v>
      </c>
      <c r="F121" s="54" t="str">
        <f>'BMT Template'!AQ20</f>
        <v>&lt;60</v>
      </c>
      <c r="G121" s="54" t="str">
        <f>'BMT Template'!AP20</f>
        <v>&lt;60</v>
      </c>
      <c r="H121" s="54" t="str">
        <f>'BMT Template'!AR20</f>
        <v>On Target</v>
      </c>
    </row>
    <row r="122" spans="2:8" ht="15.75" thickBot="1" x14ac:dyDescent="0.25">
      <c r="B122" s="168"/>
      <c r="C122" s="183"/>
      <c r="D122" s="54" t="s">
        <v>37</v>
      </c>
      <c r="E122" s="54" t="s">
        <v>25</v>
      </c>
      <c r="F122" s="54" t="str">
        <f>'BMT Template'!AQ21</f>
        <v>&lt;60</v>
      </c>
      <c r="G122" s="54" t="str">
        <f>'BMT Template'!AP21</f>
        <v>&lt;60</v>
      </c>
      <c r="H122" s="54" t="str">
        <f>'BMT Template'!AR21</f>
        <v>On Target</v>
      </c>
    </row>
    <row r="123" spans="2:8" ht="15.75" thickBot="1" x14ac:dyDescent="0.25">
      <c r="B123" s="168"/>
      <c r="C123" s="181" t="s">
        <v>38</v>
      </c>
      <c r="D123" s="54" t="s">
        <v>39</v>
      </c>
      <c r="E123" s="54" t="s">
        <v>4</v>
      </c>
      <c r="F123" s="54" t="str">
        <f>'BMT Template'!AQ22</f>
        <v>&lt;60</v>
      </c>
      <c r="G123" s="54" t="str">
        <f>'BMT Template'!AP22</f>
        <v>&lt;60</v>
      </c>
      <c r="H123" s="54" t="str">
        <f>'BMT Template'!AR22</f>
        <v>On Target</v>
      </c>
    </row>
    <row r="124" spans="2:8" ht="15.75" thickBot="1" x14ac:dyDescent="0.25">
      <c r="B124" s="168"/>
      <c r="C124" s="182"/>
      <c r="D124" s="54" t="s">
        <v>40</v>
      </c>
      <c r="E124" s="54" t="s">
        <v>23</v>
      </c>
      <c r="F124" s="54" t="str">
        <f>'BMT Template'!AQ23</f>
        <v>&lt;60</v>
      </c>
      <c r="G124" s="54" t="str">
        <f>'BMT Template'!AP23</f>
        <v>&lt;60</v>
      </c>
      <c r="H124" s="54" t="str">
        <f>'BMT Template'!AR23</f>
        <v>On Target</v>
      </c>
    </row>
    <row r="125" spans="2:8" ht="15.75" thickBot="1" x14ac:dyDescent="0.25">
      <c r="B125" s="168"/>
      <c r="C125" s="183"/>
      <c r="D125" s="54" t="s">
        <v>41</v>
      </c>
      <c r="E125" s="54" t="s">
        <v>25</v>
      </c>
      <c r="F125" s="54" t="str">
        <f>'BMT Template'!AQ24</f>
        <v>&lt;60</v>
      </c>
      <c r="G125" s="54" t="str">
        <f>'BMT Template'!AP24</f>
        <v>&lt;60</v>
      </c>
      <c r="H125" s="54" t="str">
        <f>'BMT Template'!AR24</f>
        <v>On Target</v>
      </c>
    </row>
    <row r="126" spans="2:8" ht="45.75" thickBot="1" x14ac:dyDescent="0.25">
      <c r="B126" s="168">
        <v>3</v>
      </c>
      <c r="C126" s="181" t="s">
        <v>42</v>
      </c>
      <c r="D126" s="54" t="s">
        <v>43</v>
      </c>
      <c r="E126" s="54" t="s">
        <v>44</v>
      </c>
      <c r="F126" s="54" t="str">
        <f>'BMT Template'!AQ25</f>
        <v>≥80</v>
      </c>
      <c r="G126" s="54" t="str">
        <f>'BMT Template'!AP25</f>
        <v>60-79</v>
      </c>
      <c r="H126" s="54" t="str">
        <f>'BMT Template'!AR25</f>
        <v>Behind</v>
      </c>
    </row>
    <row r="127" spans="2:8" ht="45.75" thickBot="1" x14ac:dyDescent="0.25">
      <c r="B127" s="168"/>
      <c r="C127" s="182"/>
      <c r="D127" s="54" t="s">
        <v>45</v>
      </c>
      <c r="E127" s="54" t="s">
        <v>46</v>
      </c>
      <c r="F127" s="54" t="str">
        <f>'BMT Template'!AQ26</f>
        <v>≥80</v>
      </c>
      <c r="G127" s="54" t="str">
        <f>'BMT Template'!AP26</f>
        <v>≥80</v>
      </c>
      <c r="H127" s="54" t="str">
        <f>'BMT Template'!AR26</f>
        <v>On Target</v>
      </c>
    </row>
    <row r="128" spans="2:8" ht="30.75" thickBot="1" x14ac:dyDescent="0.25">
      <c r="B128" s="168"/>
      <c r="C128" s="182"/>
      <c r="D128" s="54" t="s">
        <v>47</v>
      </c>
      <c r="E128" s="54" t="s">
        <v>48</v>
      </c>
      <c r="F128" s="54" t="str">
        <f>'BMT Template'!AQ27</f>
        <v>≥80</v>
      </c>
      <c r="G128" s="161" t="str">
        <f>'BMT Template'!AP27</f>
        <v>60-79</v>
      </c>
      <c r="H128" s="54" t="str">
        <f>'BMT Template'!AR27</f>
        <v>Behind</v>
      </c>
    </row>
    <row r="129" spans="2:8" ht="45.75" thickBot="1" x14ac:dyDescent="0.25">
      <c r="B129" s="168"/>
      <c r="C129" s="183"/>
      <c r="D129" s="54" t="s">
        <v>49</v>
      </c>
      <c r="E129" s="54" t="s">
        <v>50</v>
      </c>
      <c r="F129" s="54" t="str">
        <f>'BMT Template'!AQ28</f>
        <v>---</v>
      </c>
      <c r="G129" s="54" t="str">
        <f>'BMT Template'!AP28</f>
        <v>---</v>
      </c>
      <c r="H129" s="54" t="str">
        <f>'BMT Template'!AR28</f>
        <v/>
      </c>
    </row>
    <row r="130" spans="2:8" ht="45.75" thickBot="1" x14ac:dyDescent="0.25">
      <c r="B130" s="168"/>
      <c r="C130" s="181" t="s">
        <v>51</v>
      </c>
      <c r="D130" s="54" t="s">
        <v>52</v>
      </c>
      <c r="E130" s="54" t="s">
        <v>53</v>
      </c>
      <c r="F130" s="54" t="str">
        <f>'BMT Template'!AQ29</f>
        <v>≥80</v>
      </c>
      <c r="G130" s="54" t="str">
        <f>'BMT Template'!AP29</f>
        <v>≥80</v>
      </c>
      <c r="H130" s="54" t="str">
        <f>'BMT Template'!AR29</f>
        <v>On Target</v>
      </c>
    </row>
    <row r="131" spans="2:8" ht="45.75" thickBot="1" x14ac:dyDescent="0.25">
      <c r="B131" s="168"/>
      <c r="C131" s="182"/>
      <c r="D131" s="54" t="s">
        <v>54</v>
      </c>
      <c r="E131" s="54" t="s">
        <v>55</v>
      </c>
      <c r="F131" s="54" t="str">
        <f>'BMT Template'!AQ30</f>
        <v>≥80</v>
      </c>
      <c r="G131" s="54" t="str">
        <f>'BMT Template'!AP30</f>
        <v>60-79</v>
      </c>
      <c r="H131" s="54" t="str">
        <f>'BMT Template'!AR30</f>
        <v>Behind</v>
      </c>
    </row>
    <row r="132" spans="2:8" ht="45.75" thickBot="1" x14ac:dyDescent="0.25">
      <c r="B132" s="168"/>
      <c r="C132" s="182"/>
      <c r="D132" s="54" t="s">
        <v>56</v>
      </c>
      <c r="E132" s="54" t="s">
        <v>57</v>
      </c>
      <c r="F132" s="54" t="str">
        <f>'BMT Template'!AQ31</f>
        <v>&lt;60</v>
      </c>
      <c r="G132" s="54" t="str">
        <f>'BMT Template'!AP31</f>
        <v>&lt;60</v>
      </c>
      <c r="H132" s="54" t="str">
        <f>'BMT Template'!AR31</f>
        <v>On Target</v>
      </c>
    </row>
    <row r="133" spans="2:8" ht="15.75" thickBot="1" x14ac:dyDescent="0.25">
      <c r="B133" s="168"/>
      <c r="C133" s="182"/>
      <c r="D133" s="54" t="s">
        <v>58</v>
      </c>
      <c r="E133" s="54" t="s">
        <v>59</v>
      </c>
      <c r="F133" s="54" t="str">
        <f>'BMT Template'!AQ32</f>
        <v>&lt;60</v>
      </c>
      <c r="G133" s="54" t="str">
        <f>'BMT Template'!AP32</f>
        <v>60-79</v>
      </c>
      <c r="H133" s="54" t="str">
        <f>'BMT Template'!AR32</f>
        <v>Ahead</v>
      </c>
    </row>
    <row r="134" spans="2:8" ht="45.75" thickBot="1" x14ac:dyDescent="0.25">
      <c r="B134" s="168"/>
      <c r="C134" s="183"/>
      <c r="D134" s="54" t="s">
        <v>60</v>
      </c>
      <c r="E134" s="54" t="s">
        <v>61</v>
      </c>
      <c r="F134" s="54" t="str">
        <f>'BMT Template'!AQ33</f>
        <v>&lt;60</v>
      </c>
      <c r="G134" s="54" t="str">
        <f>'BMT Template'!AP33</f>
        <v>≥80</v>
      </c>
      <c r="H134" s="54" t="str">
        <f>'BMT Template'!AR33</f>
        <v>Ahead</v>
      </c>
    </row>
    <row r="135" spans="2:8" ht="15.75" thickBot="1" x14ac:dyDescent="0.25">
      <c r="B135" s="54"/>
      <c r="C135" s="187" t="s">
        <v>69</v>
      </c>
      <c r="D135" s="188"/>
      <c r="E135" s="189"/>
      <c r="F135" s="54">
        <f>'BMT Template'!AQ34</f>
        <v>15</v>
      </c>
      <c r="G135" s="54">
        <f>'BMT Template'!AP34</f>
        <v>11</v>
      </c>
      <c r="H135" s="55"/>
    </row>
    <row r="136" spans="2:8" ht="15.75" thickBot="1" x14ac:dyDescent="0.25">
      <c r="B136" s="54"/>
      <c r="C136" s="187" t="s">
        <v>85</v>
      </c>
      <c r="D136" s="188"/>
      <c r="E136" s="189"/>
      <c r="F136" s="54">
        <f>'BMT Template'!AQ35</f>
        <v>7</v>
      </c>
      <c r="G136" s="54">
        <f>'BMT Template'!AP35</f>
        <v>10</v>
      </c>
      <c r="H136" s="55"/>
    </row>
    <row r="137" spans="2:8" ht="15.75" thickBot="1" x14ac:dyDescent="0.25">
      <c r="B137" s="56"/>
      <c r="C137" s="187" t="s">
        <v>86</v>
      </c>
      <c r="D137" s="188"/>
      <c r="E137" s="189"/>
      <c r="F137" s="54">
        <f>'BMT Template'!AQ36</f>
        <v>8</v>
      </c>
      <c r="G137" s="54">
        <f>'BMT Template'!AP36</f>
        <v>9</v>
      </c>
      <c r="H137" s="55"/>
    </row>
    <row r="138" spans="2:8" ht="16.5" thickBot="1" x14ac:dyDescent="0.3">
      <c r="B138" s="57"/>
      <c r="C138" s="184" t="s">
        <v>68</v>
      </c>
      <c r="D138" s="185"/>
      <c r="E138" s="186"/>
      <c r="F138" s="58">
        <f>'BMT Template'!AQ37</f>
        <v>0.38333333333333336</v>
      </c>
      <c r="G138" s="58">
        <f>IFERROR('BMT Template'!AP37,"n/a")</f>
        <v>0.46666666666666667</v>
      </c>
      <c r="H138" s="59"/>
    </row>
    <row r="139" spans="2:8" x14ac:dyDescent="0.2"/>
    <row r="140" spans="2:8" x14ac:dyDescent="0.2"/>
    <row r="141" spans="2:8" x14ac:dyDescent="0.2"/>
    <row r="142" spans="2:8" x14ac:dyDescent="0.2"/>
  </sheetData>
  <mergeCells count="26">
    <mergeCell ref="C138:E138"/>
    <mergeCell ref="B126:B134"/>
    <mergeCell ref="C126:C129"/>
    <mergeCell ref="C130:C134"/>
    <mergeCell ref="C135:E135"/>
    <mergeCell ref="C136:E136"/>
    <mergeCell ref="C137:E137"/>
    <mergeCell ref="B111:B125"/>
    <mergeCell ref="C123:C125"/>
    <mergeCell ref="C120:C122"/>
    <mergeCell ref="C117:C119"/>
    <mergeCell ref="C114:C116"/>
    <mergeCell ref="C111:C113"/>
    <mergeCell ref="B104:B110"/>
    <mergeCell ref="C104:C106"/>
    <mergeCell ref="C107:C110"/>
    <mergeCell ref="C8:E8"/>
    <mergeCell ref="C9:E9"/>
    <mergeCell ref="C12:E12"/>
    <mergeCell ref="C13:E13"/>
    <mergeCell ref="B52:B53"/>
    <mergeCell ref="B54:B55"/>
    <mergeCell ref="B56:B57"/>
    <mergeCell ref="B58:B59"/>
    <mergeCell ref="C10:E10"/>
    <mergeCell ref="C11:E11"/>
  </mergeCells>
  <conditionalFormatting sqref="F135:F138 F104:H134">
    <cfRule type="containsText" dxfId="11" priority="2" operator="containsText" text="80">
      <formula>NOT(ISERROR(SEARCH("80",F104)))</formula>
    </cfRule>
    <cfRule type="containsText" dxfId="10" priority="3" operator="containsText" text="60-79">
      <formula>NOT(ISERROR(SEARCH("60-79",F104)))</formula>
    </cfRule>
    <cfRule type="containsText" dxfId="9" priority="4" operator="containsText" text="&lt;60">
      <formula>NOT(ISERROR(SEARCH("&lt;60",F104)))</formula>
    </cfRule>
  </conditionalFormatting>
  <conditionalFormatting sqref="G104:G134">
    <cfRule type="containsText" dxfId="8" priority="1" operator="containsText" text="error">
      <formula>NOT(ISERROR(SEARCH("error",G104)))</formula>
    </cfRule>
  </conditionalFormatting>
  <pageMargins left="0.7" right="0.7" top="0.75" bottom="0.75" header="0.3" footer="0.3"/>
  <pageSetup paperSize="9" scale="59" orientation="portrait" verticalDpi="0" r:id="rId1"/>
  <rowBreaks count="1" manualBreakCount="1">
    <brk id="92" min="1" max="7" man="1"/>
  </rowBreaks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BMT Template</vt:lpstr>
      <vt:lpstr>BMT Dashboard</vt:lpstr>
      <vt:lpstr>Expected</vt:lpstr>
      <vt:lpstr>'BMT Dashboard'!Print_Area</vt:lpstr>
      <vt:lpstr>'BMT Template'!Print_Area</vt:lpstr>
      <vt:lpstr>ValidDepts</vt:lpstr>
      <vt:lpstr>ValidScoringLevels</vt:lpstr>
      <vt:lpstr>Year1Range</vt:lpstr>
      <vt:lpstr>Year2Range</vt:lpstr>
      <vt:lpstr>Year3Range</vt:lpstr>
      <vt:lpstr>Year4Range</vt:lpstr>
      <vt:lpstr>Year5Range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cassie.leisk</dc:creator>
  <cp:lastModifiedBy>Richard Barry</cp:lastModifiedBy>
  <cp:lastPrinted>2014-01-29T14:56:54Z</cp:lastPrinted>
  <dcterms:created xsi:type="dcterms:W3CDTF">2013-05-08T10:03:44Z</dcterms:created>
  <dcterms:modified xsi:type="dcterms:W3CDTF">2015-02-23T19:54:10Z</dcterms:modified>
</cp:coreProperties>
</file>